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3.xml" ContentType="application/vnd.openxmlformats-officedocument.spreadsheetml.comments+xml"/>
  <Override PartName="/xl/threadedComments/threadedComment3.xml" ContentType="application/vnd.ms-excel.threaded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omments4.xml" ContentType="application/vnd.openxmlformats-officedocument.spreadsheetml.comments+xml"/>
  <Override PartName="/xl/threadedComments/threadedComment4.xml" ContentType="application/vnd.ms-excel.threadedcomment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tables/table1.xml" ContentType="application/vnd.openxmlformats-officedocument.spreadsheetml.table+xml"/>
  <Override PartName="/xl/comments5.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Harald\Documents\NetObjects Fusion 2015\User Sites\KIWIFO\Assets\"/>
    </mc:Choice>
  </mc:AlternateContent>
  <xr:revisionPtr revIDLastSave="0" documentId="13_ncr:1_{BBF061A0-159B-43AF-AE06-BB00D11AB0E1}" xr6:coauthVersionLast="47" xr6:coauthVersionMax="47" xr10:uidLastSave="{00000000-0000-0000-0000-000000000000}"/>
  <bookViews>
    <workbookView xWindow="-120" yWindow="-120" windowWidth="29040" windowHeight="15840" tabRatio="810" xr2:uid="{00000000-000D-0000-FFFF-FFFF00000000}"/>
  </bookViews>
  <sheets>
    <sheet name="Tabelle0" sheetId="7" r:id="rId1"/>
    <sheet name="Diagramm0" sheetId="8" r:id="rId2"/>
    <sheet name="Tabelle1" sheetId="1" r:id="rId3"/>
    <sheet name="Diagramm0a" sheetId="16" r:id="rId4"/>
    <sheet name="Tabelle1a" sheetId="14" r:id="rId5"/>
    <sheet name="Tabelle1b" sheetId="17" r:id="rId6"/>
    <sheet name="Diagramm1a" sheetId="5" r:id="rId7"/>
    <sheet name="Tabelle2" sheetId="3" r:id="rId8"/>
    <sheet name="Diagramm2" sheetId="6" r:id="rId9"/>
    <sheet name="Tabelle3" sheetId="9" r:id="rId10"/>
    <sheet name="Tabelle3a" sheetId="20" r:id="rId11"/>
    <sheet name="Tabelle4" sheetId="12" r:id="rId12"/>
    <sheet name="Tabelle5" sheetId="10" r:id="rId13"/>
    <sheet name="Tabelle6" sheetId="18" r:id="rId14"/>
    <sheet name="Tabelle7" sheetId="19" state="hidden" r:id="rId15"/>
    <sheet name="Tabelle8" sheetId="15" state="hidden" r:id="rId16"/>
    <sheet name="Zusammenfassung" sheetId="13" r:id="rId17"/>
  </sheets>
  <definedNames>
    <definedName name="_xlnm.Print_Area" localSheetId="16">Zusammenfassung!$B$2:$E$45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3" i="3" l="1"/>
  <c r="F63" i="3"/>
  <c r="C63" i="3"/>
  <c r="A233" i="17"/>
  <c r="B233" i="17"/>
  <c r="C233" i="17"/>
  <c r="D233" i="17"/>
  <c r="E233" i="17"/>
  <c r="F233" i="17"/>
  <c r="G233" i="17"/>
  <c r="H233" i="17"/>
  <c r="I233" i="17" s="1"/>
  <c r="J233" i="17"/>
  <c r="N233" i="17" s="1"/>
  <c r="O233" i="17"/>
  <c r="P233" i="17" s="1"/>
  <c r="A234" i="17"/>
  <c r="B234" i="17"/>
  <c r="C234" i="17"/>
  <c r="D234" i="17" s="1"/>
  <c r="G234" i="17"/>
  <c r="G235" i="17" s="1"/>
  <c r="J234" i="17"/>
  <c r="N234" i="17"/>
  <c r="A235" i="17"/>
  <c r="B235" i="17"/>
  <c r="N235" i="17" s="1"/>
  <c r="C235" i="17"/>
  <c r="D235" i="17" s="1"/>
  <c r="F235" i="17"/>
  <c r="J235" i="17"/>
  <c r="A233" i="1"/>
  <c r="B233" i="1"/>
  <c r="C233" i="1"/>
  <c r="D233" i="1"/>
  <c r="E233" i="1"/>
  <c r="G233" i="1"/>
  <c r="H233" i="1"/>
  <c r="I233" i="1"/>
  <c r="J233" i="1" s="1"/>
  <c r="P233" i="1"/>
  <c r="Q233" i="1"/>
  <c r="R233" i="1"/>
  <c r="S233" i="1"/>
  <c r="X233" i="1"/>
  <c r="Y233" i="1"/>
  <c r="Z233" i="1"/>
  <c r="AA233" i="1"/>
  <c r="A234" i="1"/>
  <c r="B234" i="1"/>
  <c r="E234" i="1" s="1"/>
  <c r="C234" i="1"/>
  <c r="D234" i="1"/>
  <c r="G234" i="1"/>
  <c r="H234" i="1"/>
  <c r="I234" i="1" s="1"/>
  <c r="P234" i="1"/>
  <c r="Q234" i="1" s="1"/>
  <c r="X234" i="1"/>
  <c r="Y234" i="1" s="1"/>
  <c r="A235" i="1"/>
  <c r="D235" i="1" s="1"/>
  <c r="B235" i="1"/>
  <c r="C235" i="1"/>
  <c r="E235" i="1"/>
  <c r="G235" i="1"/>
  <c r="H235" i="1"/>
  <c r="I235" i="1" s="1"/>
  <c r="P235" i="1"/>
  <c r="S235" i="1" s="1"/>
  <c r="R235" i="1"/>
  <c r="X235" i="1"/>
  <c r="AA235" i="1" s="1"/>
  <c r="Z235" i="1"/>
  <c r="G232" i="7"/>
  <c r="K232" i="7"/>
  <c r="O232" i="7"/>
  <c r="G233" i="7"/>
  <c r="K233" i="7"/>
  <c r="O233" i="7"/>
  <c r="G234" i="7"/>
  <c r="K234" i="7"/>
  <c r="O234" i="7"/>
  <c r="B230" i="17"/>
  <c r="B231" i="17"/>
  <c r="B232" i="17"/>
  <c r="A230" i="17"/>
  <c r="A231" i="17"/>
  <c r="A232" i="17"/>
  <c r="B230" i="1"/>
  <c r="G230" i="1"/>
  <c r="G231" i="1"/>
  <c r="G232" i="1"/>
  <c r="A230" i="1"/>
  <c r="A231" i="1"/>
  <c r="A232" i="1"/>
  <c r="A229" i="1"/>
  <c r="G229" i="7"/>
  <c r="C230" i="17" s="1"/>
  <c r="K229" i="7"/>
  <c r="O229" i="7"/>
  <c r="G230" i="7"/>
  <c r="C231" i="17" s="1"/>
  <c r="K230" i="7"/>
  <c r="O230" i="7"/>
  <c r="G231" i="7"/>
  <c r="K231" i="7"/>
  <c r="P232" i="1" s="1"/>
  <c r="O231" i="7"/>
  <c r="J187" i="17"/>
  <c r="J175" i="17"/>
  <c r="A231" i="9"/>
  <c r="A232" i="9"/>
  <c r="A233" i="9"/>
  <c r="A224" i="9"/>
  <c r="A225" i="9"/>
  <c r="A226" i="9"/>
  <c r="A227" i="9"/>
  <c r="A228" i="9"/>
  <c r="A229" i="9"/>
  <c r="A230" i="9"/>
  <c r="B225" i="17"/>
  <c r="B226" i="17"/>
  <c r="B227" i="17"/>
  <c r="B228" i="17"/>
  <c r="B229" i="17"/>
  <c r="A225" i="17"/>
  <c r="A226" i="17"/>
  <c r="A227" i="17"/>
  <c r="A228" i="17"/>
  <c r="A229" i="17"/>
  <c r="G225" i="1"/>
  <c r="G226" i="1"/>
  <c r="G227" i="1"/>
  <c r="G228" i="1"/>
  <c r="G229" i="1"/>
  <c r="A225" i="1"/>
  <c r="A226" i="1"/>
  <c r="A227" i="1"/>
  <c r="A228" i="1"/>
  <c r="G224" i="7"/>
  <c r="C225" i="17" s="1"/>
  <c r="K224" i="7"/>
  <c r="P225" i="1" s="1"/>
  <c r="O224" i="7"/>
  <c r="G225" i="7"/>
  <c r="C226" i="17" s="1"/>
  <c r="K225" i="7"/>
  <c r="P226" i="1" s="1"/>
  <c r="O225" i="7"/>
  <c r="B230" i="9" s="1"/>
  <c r="G226" i="7"/>
  <c r="K226" i="7"/>
  <c r="P227" i="1" s="1"/>
  <c r="O226" i="7"/>
  <c r="X227" i="1" s="1"/>
  <c r="G227" i="7"/>
  <c r="B228" i="1" s="1"/>
  <c r="K227" i="7"/>
  <c r="P228" i="1" s="1"/>
  <c r="O227" i="7"/>
  <c r="B232" i="9" s="1"/>
  <c r="G228" i="7"/>
  <c r="B229" i="1" s="1"/>
  <c r="K228" i="7"/>
  <c r="P229" i="1" s="1"/>
  <c r="O228" i="7"/>
  <c r="G62" i="3"/>
  <c r="F62" i="3"/>
  <c r="C62" i="3"/>
  <c r="A220" i="17"/>
  <c r="B220" i="17"/>
  <c r="A221" i="17"/>
  <c r="B221" i="17"/>
  <c r="A222" i="17"/>
  <c r="B222" i="17"/>
  <c r="A223" i="17"/>
  <c r="B223" i="17"/>
  <c r="A224" i="17"/>
  <c r="B224" i="17"/>
  <c r="A220" i="1"/>
  <c r="G220" i="1"/>
  <c r="A221" i="1"/>
  <c r="G221" i="1"/>
  <c r="A222" i="1"/>
  <c r="G222" i="1"/>
  <c r="A223" i="1"/>
  <c r="G223" i="1"/>
  <c r="A224" i="1"/>
  <c r="G224" i="1"/>
  <c r="G219" i="7"/>
  <c r="B220" i="1" s="1"/>
  <c r="K219" i="7"/>
  <c r="P220" i="1" s="1"/>
  <c r="O219" i="7"/>
  <c r="X220" i="1" s="1"/>
  <c r="G220" i="7"/>
  <c r="K220" i="7"/>
  <c r="P221" i="1" s="1"/>
  <c r="O220" i="7"/>
  <c r="X221" i="1" s="1"/>
  <c r="G221" i="7"/>
  <c r="B222" i="1" s="1"/>
  <c r="K221" i="7"/>
  <c r="P222" i="1" s="1"/>
  <c r="O221" i="7"/>
  <c r="X222" i="1" s="1"/>
  <c r="G222" i="7"/>
  <c r="B223" i="1" s="1"/>
  <c r="K222" i="7"/>
  <c r="O222" i="7"/>
  <c r="G223" i="7"/>
  <c r="C224" i="17" s="1"/>
  <c r="K223" i="7"/>
  <c r="O223" i="7"/>
  <c r="X224" i="1" s="1"/>
  <c r="H63" i="3" l="1"/>
  <c r="E235" i="17"/>
  <c r="F234" i="17"/>
  <c r="O235" i="17"/>
  <c r="P235" i="17" s="1"/>
  <c r="H235" i="17"/>
  <c r="I235" i="17" s="1"/>
  <c r="E234" i="17"/>
  <c r="O234" i="17"/>
  <c r="P234" i="17" s="1"/>
  <c r="H234" i="17"/>
  <c r="I234" i="17" s="1"/>
  <c r="J235" i="1"/>
  <c r="K235" i="1"/>
  <c r="J234" i="1"/>
  <c r="K234" i="1"/>
  <c r="Y235" i="1"/>
  <c r="Q235" i="1"/>
  <c r="AA234" i="1"/>
  <c r="S234" i="1"/>
  <c r="Z234" i="1"/>
  <c r="R234" i="1"/>
  <c r="K233" i="1"/>
  <c r="H234" i="7"/>
  <c r="I233" i="7"/>
  <c r="H233" i="7"/>
  <c r="H232" i="7"/>
  <c r="P233" i="7"/>
  <c r="P234" i="7"/>
  <c r="P232" i="7"/>
  <c r="L234" i="7"/>
  <c r="M233" i="7"/>
  <c r="L233" i="7"/>
  <c r="L232" i="7"/>
  <c r="M234" i="7"/>
  <c r="N234" i="7" s="1"/>
  <c r="I234" i="7"/>
  <c r="M232" i="7"/>
  <c r="N233" i="7" s="1"/>
  <c r="I232" i="7"/>
  <c r="H231" i="7"/>
  <c r="L229" i="7"/>
  <c r="I222" i="7"/>
  <c r="P231" i="7"/>
  <c r="I230" i="7"/>
  <c r="B232" i="1"/>
  <c r="H230" i="7"/>
  <c r="B231" i="1"/>
  <c r="H231" i="1" s="1"/>
  <c r="I231" i="1" s="1"/>
  <c r="C232" i="17"/>
  <c r="M230" i="7"/>
  <c r="P229" i="7"/>
  <c r="D231" i="17"/>
  <c r="H232" i="1"/>
  <c r="I232" i="1" s="1"/>
  <c r="X230" i="1"/>
  <c r="P231" i="1"/>
  <c r="Q232" i="1" s="1"/>
  <c r="P230" i="1"/>
  <c r="Q230" i="1" s="1"/>
  <c r="D231" i="1"/>
  <c r="X231" i="1"/>
  <c r="P230" i="7"/>
  <c r="X232" i="1"/>
  <c r="AA232" i="1" s="1"/>
  <c r="D232" i="1"/>
  <c r="E232" i="1"/>
  <c r="C230" i="1"/>
  <c r="S232" i="1"/>
  <c r="D230" i="1"/>
  <c r="H230" i="1"/>
  <c r="I230" i="1" s="1"/>
  <c r="L231" i="7"/>
  <c r="M229" i="7"/>
  <c r="I229" i="7"/>
  <c r="L230" i="7"/>
  <c r="H229" i="7"/>
  <c r="M231" i="7"/>
  <c r="N231" i="7" s="1"/>
  <c r="I231" i="7"/>
  <c r="J231" i="7" s="1"/>
  <c r="B225" i="9"/>
  <c r="Q227" i="1"/>
  <c r="C220" i="17"/>
  <c r="X228" i="1"/>
  <c r="B226" i="9"/>
  <c r="B226" i="1"/>
  <c r="D226" i="1" s="1"/>
  <c r="C229" i="17"/>
  <c r="D230" i="17" s="1"/>
  <c r="B224" i="9"/>
  <c r="B231" i="9"/>
  <c r="Q228" i="1"/>
  <c r="X223" i="1"/>
  <c r="B227" i="9"/>
  <c r="C221" i="17"/>
  <c r="B221" i="1"/>
  <c r="C221" i="1" s="1"/>
  <c r="X229" i="1"/>
  <c r="B233" i="9"/>
  <c r="C227" i="17"/>
  <c r="B227" i="1"/>
  <c r="C228" i="1" s="1"/>
  <c r="D226" i="17"/>
  <c r="C229" i="1"/>
  <c r="X225" i="1"/>
  <c r="B229" i="9"/>
  <c r="Q229" i="1"/>
  <c r="Q226" i="1"/>
  <c r="D225" i="17"/>
  <c r="C228" i="17"/>
  <c r="L224" i="7"/>
  <c r="Y228" i="1"/>
  <c r="X226" i="1"/>
  <c r="Y227" i="1" s="1"/>
  <c r="B228" i="9"/>
  <c r="C223" i="17"/>
  <c r="E225" i="17" s="1"/>
  <c r="B225" i="1"/>
  <c r="D225" i="1" s="1"/>
  <c r="D229" i="1"/>
  <c r="H226" i="1"/>
  <c r="I226" i="1" s="1"/>
  <c r="H229" i="1"/>
  <c r="I229" i="1" s="1"/>
  <c r="D228" i="1"/>
  <c r="H228" i="1"/>
  <c r="I228" i="1" s="1"/>
  <c r="M228" i="7"/>
  <c r="L227" i="7"/>
  <c r="I226" i="7"/>
  <c r="M226" i="7"/>
  <c r="M224" i="7"/>
  <c r="L225" i="7"/>
  <c r="I228" i="7"/>
  <c r="H227" i="7"/>
  <c r="H225" i="7"/>
  <c r="P227" i="7"/>
  <c r="P225" i="7"/>
  <c r="P224" i="1"/>
  <c r="Q225" i="1" s="1"/>
  <c r="P224" i="7"/>
  <c r="H224" i="7"/>
  <c r="P228" i="7"/>
  <c r="L228" i="7"/>
  <c r="H228" i="7"/>
  <c r="P226" i="7"/>
  <c r="L226" i="7"/>
  <c r="H226" i="7"/>
  <c r="M227" i="7"/>
  <c r="I227" i="7"/>
  <c r="M225" i="7"/>
  <c r="I225" i="7"/>
  <c r="I224" i="7"/>
  <c r="C223" i="1"/>
  <c r="Y221" i="1"/>
  <c r="Y222" i="1"/>
  <c r="Q222" i="1"/>
  <c r="P223" i="1"/>
  <c r="R232" i="1" s="1"/>
  <c r="Q221" i="1"/>
  <c r="C222" i="17"/>
  <c r="B224" i="1"/>
  <c r="H224" i="1" s="1"/>
  <c r="I224" i="1" s="1"/>
  <c r="H62" i="3"/>
  <c r="H222" i="1"/>
  <c r="I222" i="1" s="1"/>
  <c r="H220" i="1"/>
  <c r="I220" i="1" s="1"/>
  <c r="H223" i="1"/>
  <c r="I223" i="1" s="1"/>
  <c r="P222" i="7"/>
  <c r="P221" i="7"/>
  <c r="L223" i="7"/>
  <c r="M220" i="7"/>
  <c r="L221" i="7"/>
  <c r="L220" i="7"/>
  <c r="H222" i="7"/>
  <c r="H223" i="7"/>
  <c r="H221" i="7"/>
  <c r="I220" i="7"/>
  <c r="H220" i="7"/>
  <c r="M222" i="7"/>
  <c r="P223" i="7"/>
  <c r="L222" i="7"/>
  <c r="P220" i="7"/>
  <c r="I223" i="7"/>
  <c r="J223" i="7" s="1"/>
  <c r="M219" i="7"/>
  <c r="I219" i="7"/>
  <c r="M223" i="7"/>
  <c r="M221" i="7"/>
  <c r="N221" i="7" s="1"/>
  <c r="I221" i="7"/>
  <c r="A221" i="9"/>
  <c r="A222" i="9"/>
  <c r="A223" i="9"/>
  <c r="A217" i="17"/>
  <c r="B217" i="17"/>
  <c r="A218" i="17"/>
  <c r="B218" i="17"/>
  <c r="A219" i="17"/>
  <c r="B219" i="17"/>
  <c r="A217" i="1"/>
  <c r="G217" i="1"/>
  <c r="A218" i="1"/>
  <c r="G218" i="1"/>
  <c r="A219" i="1"/>
  <c r="G219" i="1"/>
  <c r="G216" i="7"/>
  <c r="C217" i="17" s="1"/>
  <c r="K216" i="7"/>
  <c r="P217" i="1" s="1"/>
  <c r="S229" i="1" s="1"/>
  <c r="O216" i="7"/>
  <c r="F81" i="12" s="1"/>
  <c r="G217" i="7"/>
  <c r="C218" i="17" s="1"/>
  <c r="F230" i="17" s="1"/>
  <c r="K217" i="7"/>
  <c r="P218" i="1" s="1"/>
  <c r="S230" i="1" s="1"/>
  <c r="O217" i="7"/>
  <c r="X218" i="1" s="1"/>
  <c r="G218" i="7"/>
  <c r="K218" i="7"/>
  <c r="P219" i="1" s="1"/>
  <c r="Q220" i="1" s="1"/>
  <c r="O218" i="7"/>
  <c r="B223" i="9" s="1"/>
  <c r="I63" i="3" l="1"/>
  <c r="J234" i="7"/>
  <c r="F232" i="17"/>
  <c r="Y232" i="1"/>
  <c r="J232" i="7"/>
  <c r="N232" i="7"/>
  <c r="J233" i="7"/>
  <c r="C231" i="1"/>
  <c r="C232" i="1"/>
  <c r="Y230" i="1"/>
  <c r="N229" i="7"/>
  <c r="Q231" i="1"/>
  <c r="D232" i="17"/>
  <c r="E231" i="17"/>
  <c r="E232" i="17"/>
  <c r="R230" i="1"/>
  <c r="E230" i="17"/>
  <c r="Y231" i="1"/>
  <c r="K232" i="1"/>
  <c r="AA230" i="1"/>
  <c r="L62" i="3"/>
  <c r="D31" i="13" s="1"/>
  <c r="C222" i="1"/>
  <c r="R226" i="1"/>
  <c r="R231" i="1"/>
  <c r="H225" i="1"/>
  <c r="I225" i="1" s="1"/>
  <c r="J226" i="1" s="1"/>
  <c r="Z230" i="1"/>
  <c r="Z231" i="1"/>
  <c r="Z232" i="1"/>
  <c r="Y223" i="1"/>
  <c r="R227" i="1"/>
  <c r="S231" i="1"/>
  <c r="J230" i="1"/>
  <c r="J231" i="1"/>
  <c r="J232" i="1"/>
  <c r="J229" i="7"/>
  <c r="D224" i="17"/>
  <c r="D229" i="17"/>
  <c r="F229" i="17"/>
  <c r="J230" i="7"/>
  <c r="N230" i="7"/>
  <c r="N224" i="7"/>
  <c r="D221" i="17"/>
  <c r="H221" i="1"/>
  <c r="I221" i="1" s="1"/>
  <c r="J222" i="1" s="1"/>
  <c r="H218" i="7"/>
  <c r="R228" i="1"/>
  <c r="Z228" i="1"/>
  <c r="Y224" i="1"/>
  <c r="Z227" i="1"/>
  <c r="B218" i="1"/>
  <c r="E230" i="1" s="1"/>
  <c r="Z224" i="1"/>
  <c r="E229" i="17"/>
  <c r="R225" i="1"/>
  <c r="D227" i="17"/>
  <c r="E227" i="17"/>
  <c r="Y226" i="1"/>
  <c r="Z226" i="1"/>
  <c r="Y229" i="1"/>
  <c r="Z229" i="1"/>
  <c r="J224" i="7"/>
  <c r="Y225" i="1"/>
  <c r="Z225" i="1"/>
  <c r="E226" i="17"/>
  <c r="C227" i="1"/>
  <c r="H227" i="1"/>
  <c r="I227" i="1" s="1"/>
  <c r="J227" i="1" s="1"/>
  <c r="D227" i="1"/>
  <c r="E224" i="17"/>
  <c r="N225" i="7"/>
  <c r="C225" i="1"/>
  <c r="C226" i="1"/>
  <c r="E228" i="17"/>
  <c r="D228" i="17"/>
  <c r="R229" i="1"/>
  <c r="J229" i="1"/>
  <c r="R224" i="1"/>
  <c r="N227" i="7"/>
  <c r="J227" i="7"/>
  <c r="Q224" i="1"/>
  <c r="J228" i="7"/>
  <c r="N228" i="7"/>
  <c r="J225" i="7"/>
  <c r="J226" i="7"/>
  <c r="N226" i="7"/>
  <c r="D222" i="17"/>
  <c r="D223" i="17"/>
  <c r="C224" i="1"/>
  <c r="D224" i="1"/>
  <c r="Q223" i="1"/>
  <c r="J223" i="1"/>
  <c r="J224" i="1"/>
  <c r="N223" i="7"/>
  <c r="X219" i="1"/>
  <c r="P219" i="7"/>
  <c r="L219" i="7"/>
  <c r="J221" i="7"/>
  <c r="H219" i="7"/>
  <c r="N220" i="7"/>
  <c r="J220" i="7"/>
  <c r="N222" i="7"/>
  <c r="J222" i="7"/>
  <c r="Q219" i="1"/>
  <c r="D218" i="17"/>
  <c r="C219" i="17"/>
  <c r="B222" i="9"/>
  <c r="B221" i="9"/>
  <c r="B219" i="1"/>
  <c r="X217" i="1"/>
  <c r="AA229" i="1" s="1"/>
  <c r="B217" i="1"/>
  <c r="E229" i="1" s="1"/>
  <c r="Q218" i="1"/>
  <c r="P218" i="7"/>
  <c r="L218" i="7"/>
  <c r="M217" i="7"/>
  <c r="L217" i="7"/>
  <c r="I217" i="7"/>
  <c r="H217" i="7"/>
  <c r="P217" i="7"/>
  <c r="M218" i="7"/>
  <c r="N219" i="7" s="1"/>
  <c r="I218" i="7"/>
  <c r="J219" i="7" s="1"/>
  <c r="M216" i="7"/>
  <c r="I216" i="7"/>
  <c r="A216" i="9"/>
  <c r="A217" i="9"/>
  <c r="A218" i="9"/>
  <c r="A219" i="9"/>
  <c r="A220" i="9"/>
  <c r="A212" i="17"/>
  <c r="B212" i="17"/>
  <c r="A213" i="17"/>
  <c r="B213" i="17"/>
  <c r="A214" i="17"/>
  <c r="B214" i="17"/>
  <c r="A215" i="17"/>
  <c r="B215" i="17"/>
  <c r="A216" i="17"/>
  <c r="B216" i="17"/>
  <c r="A212" i="1"/>
  <c r="G212" i="1"/>
  <c r="A213" i="1"/>
  <c r="G213" i="1"/>
  <c r="A214" i="1"/>
  <c r="G214" i="1"/>
  <c r="A215" i="1"/>
  <c r="G215" i="1"/>
  <c r="A216" i="1"/>
  <c r="G216" i="1"/>
  <c r="G211" i="7"/>
  <c r="C212" i="17" s="1"/>
  <c r="F224" i="17" s="1"/>
  <c r="K211" i="7"/>
  <c r="P212" i="1" s="1"/>
  <c r="S224" i="1" s="1"/>
  <c r="O211" i="7"/>
  <c r="B216" i="9" s="1"/>
  <c r="G212" i="7"/>
  <c r="C213" i="17" s="1"/>
  <c r="F225" i="17" s="1"/>
  <c r="K212" i="7"/>
  <c r="P213" i="1" s="1"/>
  <c r="S225" i="1" s="1"/>
  <c r="O212" i="7"/>
  <c r="B217" i="9" s="1"/>
  <c r="G213" i="7"/>
  <c r="C214" i="17" s="1"/>
  <c r="F226" i="17" s="1"/>
  <c r="K213" i="7"/>
  <c r="P214" i="1" s="1"/>
  <c r="S226" i="1" s="1"/>
  <c r="O213" i="7"/>
  <c r="B218" i="9" s="1"/>
  <c r="G214" i="7"/>
  <c r="C215" i="17" s="1"/>
  <c r="F227" i="17" s="1"/>
  <c r="K214" i="7"/>
  <c r="P215" i="1" s="1"/>
  <c r="S227" i="1" s="1"/>
  <c r="O214" i="7"/>
  <c r="G215" i="7"/>
  <c r="C216" i="17" s="1"/>
  <c r="D217" i="17" s="1"/>
  <c r="K215" i="7"/>
  <c r="P216" i="1" s="1"/>
  <c r="O215" i="7"/>
  <c r="B220" i="9" s="1"/>
  <c r="D220" i="17" l="1"/>
  <c r="F231" i="17"/>
  <c r="L63" i="3"/>
  <c r="H218" i="1"/>
  <c r="I218" i="1" s="1"/>
  <c r="K230" i="1" s="1"/>
  <c r="C220" i="1"/>
  <c r="E231" i="1"/>
  <c r="Y220" i="1"/>
  <c r="AA231" i="1"/>
  <c r="J225" i="1"/>
  <c r="J221" i="1"/>
  <c r="C218" i="1"/>
  <c r="F228" i="17"/>
  <c r="J228" i="1"/>
  <c r="Q217" i="1"/>
  <c r="S228" i="1"/>
  <c r="C219" i="1"/>
  <c r="Y219" i="1"/>
  <c r="P214" i="7"/>
  <c r="X212" i="1"/>
  <c r="AA224" i="1" s="1"/>
  <c r="D219" i="17"/>
  <c r="H219" i="1"/>
  <c r="I219" i="1" s="1"/>
  <c r="K231" i="1" s="1"/>
  <c r="Y218" i="1"/>
  <c r="H217" i="1"/>
  <c r="I217" i="1" s="1"/>
  <c r="K229" i="1" s="1"/>
  <c r="P216" i="7"/>
  <c r="N218" i="7"/>
  <c r="J218" i="7"/>
  <c r="L216" i="7"/>
  <c r="H216" i="7"/>
  <c r="N217" i="7"/>
  <c r="J217" i="7"/>
  <c r="D216" i="17"/>
  <c r="Q213" i="1"/>
  <c r="D215" i="17"/>
  <c r="D213" i="17"/>
  <c r="Q215" i="1"/>
  <c r="X215" i="1"/>
  <c r="AA227" i="1" s="1"/>
  <c r="X214" i="1"/>
  <c r="AA226" i="1" s="1"/>
  <c r="B213" i="1"/>
  <c r="E225" i="1" s="1"/>
  <c r="X216" i="1"/>
  <c r="B215" i="1"/>
  <c r="E227" i="1" s="1"/>
  <c r="B214" i="1"/>
  <c r="B219" i="9"/>
  <c r="B216" i="1"/>
  <c r="B212" i="1"/>
  <c r="E224" i="1" s="1"/>
  <c r="X213" i="1"/>
  <c r="AA225" i="1" s="1"/>
  <c r="D214" i="17"/>
  <c r="Q214" i="1"/>
  <c r="H212" i="1"/>
  <c r="I212" i="1" s="1"/>
  <c r="K224" i="1" s="1"/>
  <c r="Q216" i="1"/>
  <c r="P213" i="7"/>
  <c r="L213" i="7"/>
  <c r="M212" i="7"/>
  <c r="H214" i="7"/>
  <c r="H212" i="7"/>
  <c r="H215" i="7"/>
  <c r="P215" i="7"/>
  <c r="M214" i="7"/>
  <c r="I212" i="7"/>
  <c r="I214" i="7"/>
  <c r="H213" i="7"/>
  <c r="L215" i="7"/>
  <c r="P212" i="7"/>
  <c r="L214" i="7"/>
  <c r="L212" i="7"/>
  <c r="M215" i="7"/>
  <c r="I215" i="7"/>
  <c r="J216" i="7" s="1"/>
  <c r="I213" i="7"/>
  <c r="M211" i="7"/>
  <c r="I211" i="7"/>
  <c r="M213" i="7"/>
  <c r="A211" i="17"/>
  <c r="B211" i="17"/>
  <c r="A211" i="1"/>
  <c r="G211" i="1"/>
  <c r="G210" i="7"/>
  <c r="B211" i="1" s="1"/>
  <c r="K210" i="7"/>
  <c r="P211" i="1" s="1"/>
  <c r="O210" i="7"/>
  <c r="X211" i="1" s="1"/>
  <c r="N215" i="7" l="1"/>
  <c r="N213" i="7"/>
  <c r="H214" i="1"/>
  <c r="I214" i="1" s="1"/>
  <c r="K226" i="1" s="1"/>
  <c r="E226" i="1"/>
  <c r="C217" i="1"/>
  <c r="E228" i="1"/>
  <c r="Y217" i="1"/>
  <c r="AA228" i="1"/>
  <c r="D218" i="1"/>
  <c r="D223" i="1"/>
  <c r="D221" i="1"/>
  <c r="D222" i="1"/>
  <c r="D220" i="1"/>
  <c r="E223" i="1"/>
  <c r="Z217" i="1"/>
  <c r="AA223" i="1"/>
  <c r="Z221" i="1"/>
  <c r="Z220" i="1"/>
  <c r="Z223" i="1"/>
  <c r="Z222" i="1"/>
  <c r="Y214" i="1"/>
  <c r="J219" i="1"/>
  <c r="J220" i="1"/>
  <c r="R222" i="1"/>
  <c r="R221" i="1"/>
  <c r="R220" i="1"/>
  <c r="R223" i="1"/>
  <c r="S223" i="1"/>
  <c r="Q212" i="1"/>
  <c r="R217" i="1"/>
  <c r="R218" i="1"/>
  <c r="R219" i="1"/>
  <c r="Y212" i="1"/>
  <c r="D217" i="1"/>
  <c r="R214" i="1"/>
  <c r="D219" i="1"/>
  <c r="Z212" i="1"/>
  <c r="Z219" i="1"/>
  <c r="Z218" i="1"/>
  <c r="Y216" i="1"/>
  <c r="J218" i="1"/>
  <c r="N216" i="7"/>
  <c r="D213" i="1"/>
  <c r="C213" i="1"/>
  <c r="H213" i="1"/>
  <c r="I213" i="1" s="1"/>
  <c r="K225" i="1" s="1"/>
  <c r="R213" i="1"/>
  <c r="C216" i="1"/>
  <c r="D216" i="1"/>
  <c r="H216" i="1"/>
  <c r="I216" i="1" s="1"/>
  <c r="K228" i="1" s="1"/>
  <c r="C212" i="1"/>
  <c r="D212" i="1"/>
  <c r="C214" i="1"/>
  <c r="D214" i="1"/>
  <c r="Z214" i="1"/>
  <c r="R212" i="1"/>
  <c r="Z216" i="1"/>
  <c r="Y213" i="1"/>
  <c r="Z213" i="1"/>
  <c r="D215" i="1"/>
  <c r="H215" i="1"/>
  <c r="I215" i="1" s="1"/>
  <c r="K227" i="1" s="1"/>
  <c r="C215" i="1"/>
  <c r="Y215" i="1"/>
  <c r="Z215" i="1"/>
  <c r="R215" i="1"/>
  <c r="R216" i="1"/>
  <c r="J213" i="7"/>
  <c r="J215" i="7"/>
  <c r="H211" i="7"/>
  <c r="P211" i="7"/>
  <c r="C211" i="17"/>
  <c r="L211" i="7"/>
  <c r="J212" i="7"/>
  <c r="J214" i="7"/>
  <c r="N214" i="7"/>
  <c r="N212" i="7"/>
  <c r="H211" i="1"/>
  <c r="I211" i="1" s="1"/>
  <c r="M210" i="7"/>
  <c r="N211" i="7" s="1"/>
  <c r="I210" i="7"/>
  <c r="J211" i="7" s="1"/>
  <c r="A212" i="9"/>
  <c r="A213" i="9"/>
  <c r="A214" i="9"/>
  <c r="A215" i="9"/>
  <c r="B215" i="9"/>
  <c r="G61" i="3"/>
  <c r="F61" i="3"/>
  <c r="C61" i="3"/>
  <c r="A208" i="17"/>
  <c r="B208" i="17"/>
  <c r="A209" i="17"/>
  <c r="B209" i="17"/>
  <c r="A210" i="17"/>
  <c r="B210" i="17"/>
  <c r="A208" i="1"/>
  <c r="G208" i="1"/>
  <c r="A209" i="1"/>
  <c r="G209" i="1"/>
  <c r="A210" i="1"/>
  <c r="G210" i="1"/>
  <c r="G207" i="7"/>
  <c r="C208" i="17" s="1"/>
  <c r="F220" i="17" s="1"/>
  <c r="K207" i="7"/>
  <c r="P208" i="1" s="1"/>
  <c r="S220" i="1" s="1"/>
  <c r="O207" i="7"/>
  <c r="B212" i="9" s="1"/>
  <c r="G208" i="7"/>
  <c r="C209" i="17" s="1"/>
  <c r="F221" i="17" s="1"/>
  <c r="K208" i="7"/>
  <c r="P209" i="1" s="1"/>
  <c r="S221" i="1" s="1"/>
  <c r="O208" i="7"/>
  <c r="B213" i="9" s="1"/>
  <c r="G209" i="7"/>
  <c r="C210" i="17" s="1"/>
  <c r="F222" i="17" s="1"/>
  <c r="K209" i="7"/>
  <c r="P210" i="1" s="1"/>
  <c r="O209" i="7"/>
  <c r="P210" i="7" s="1"/>
  <c r="J214" i="1" l="1"/>
  <c r="Q211" i="1"/>
  <c r="S222" i="1"/>
  <c r="F223" i="17"/>
  <c r="E220" i="17"/>
  <c r="E221" i="17"/>
  <c r="E223" i="17"/>
  <c r="E222" i="17"/>
  <c r="J212" i="1"/>
  <c r="K223" i="1"/>
  <c r="J216" i="1"/>
  <c r="J217" i="1"/>
  <c r="E217" i="17"/>
  <c r="E218" i="17"/>
  <c r="E219" i="17"/>
  <c r="D212" i="17"/>
  <c r="E212" i="17"/>
  <c r="E215" i="17"/>
  <c r="E213" i="17"/>
  <c r="E214" i="17"/>
  <c r="E216" i="17"/>
  <c r="J215" i="1"/>
  <c r="J213" i="1"/>
  <c r="D211" i="17"/>
  <c r="Q209" i="1"/>
  <c r="B208" i="1"/>
  <c r="E220" i="1" s="1"/>
  <c r="D209" i="17"/>
  <c r="B210" i="1"/>
  <c r="X208" i="1"/>
  <c r="AA220" i="1" s="1"/>
  <c r="B214" i="9"/>
  <c r="X210" i="1"/>
  <c r="L210" i="7"/>
  <c r="H210" i="7"/>
  <c r="X209" i="1"/>
  <c r="AA221" i="1" s="1"/>
  <c r="B209" i="1"/>
  <c r="E221" i="1" s="1"/>
  <c r="H61" i="3"/>
  <c r="D210" i="17"/>
  <c r="H208" i="1"/>
  <c r="I208" i="1" s="1"/>
  <c r="K220" i="1" s="1"/>
  <c r="Q210" i="1"/>
  <c r="P209" i="7"/>
  <c r="P208" i="7"/>
  <c r="L209" i="7"/>
  <c r="L208" i="7"/>
  <c r="H209" i="7"/>
  <c r="H208" i="7"/>
  <c r="M208" i="7"/>
  <c r="I208" i="7"/>
  <c r="M209" i="7"/>
  <c r="N210" i="7" s="1"/>
  <c r="I209" i="7"/>
  <c r="J210" i="7" s="1"/>
  <c r="M207" i="7"/>
  <c r="I207" i="7"/>
  <c r="A208" i="9"/>
  <c r="A209" i="9"/>
  <c r="A210" i="9"/>
  <c r="A211" i="9"/>
  <c r="A204" i="17"/>
  <c r="B204" i="17"/>
  <c r="A205" i="17"/>
  <c r="B205" i="17"/>
  <c r="A206" i="17"/>
  <c r="B206" i="17"/>
  <c r="A207" i="17"/>
  <c r="B207" i="17"/>
  <c r="A204" i="1"/>
  <c r="G204" i="1"/>
  <c r="A205" i="1"/>
  <c r="G205" i="1"/>
  <c r="A206" i="1"/>
  <c r="G206" i="1"/>
  <c r="A207" i="1"/>
  <c r="G207" i="1"/>
  <c r="G203" i="7"/>
  <c r="C204" i="17" s="1"/>
  <c r="F216" i="17" s="1"/>
  <c r="K203" i="7"/>
  <c r="P204" i="1" s="1"/>
  <c r="S216" i="1" s="1"/>
  <c r="O203" i="7"/>
  <c r="B208" i="9" s="1"/>
  <c r="G204" i="7"/>
  <c r="B205" i="1" s="1"/>
  <c r="E217" i="1" s="1"/>
  <c r="K204" i="7"/>
  <c r="P205" i="1" s="1"/>
  <c r="S217" i="1" s="1"/>
  <c r="O204" i="7"/>
  <c r="G205" i="7"/>
  <c r="C206" i="17" s="1"/>
  <c r="F218" i="17" s="1"/>
  <c r="K205" i="7"/>
  <c r="P206" i="1" s="1"/>
  <c r="S218" i="1" s="1"/>
  <c r="O205" i="7"/>
  <c r="B210" i="9" s="1"/>
  <c r="G206" i="7"/>
  <c r="B207" i="1" s="1"/>
  <c r="E219" i="1" s="1"/>
  <c r="K206" i="7"/>
  <c r="P207" i="1" s="1"/>
  <c r="O206" i="7"/>
  <c r="B211" i="9" s="1"/>
  <c r="L61" i="3" l="1"/>
  <c r="I62" i="3"/>
  <c r="C211" i="1"/>
  <c r="E222" i="1"/>
  <c r="Y211" i="1"/>
  <c r="AA222" i="1"/>
  <c r="Q208" i="1"/>
  <c r="S219" i="1"/>
  <c r="Y209" i="1"/>
  <c r="C208" i="1"/>
  <c r="H210" i="1"/>
  <c r="I210" i="1" s="1"/>
  <c r="Y210" i="1"/>
  <c r="C209" i="1"/>
  <c r="H209" i="1"/>
  <c r="I209" i="1" s="1"/>
  <c r="K221" i="1" s="1"/>
  <c r="C210" i="1"/>
  <c r="P207" i="7"/>
  <c r="L207" i="7"/>
  <c r="H207" i="7"/>
  <c r="N209" i="7"/>
  <c r="J209" i="7"/>
  <c r="J208" i="7"/>
  <c r="N208" i="7"/>
  <c r="H205" i="1"/>
  <c r="I205" i="1" s="1"/>
  <c r="K217" i="1" s="1"/>
  <c r="Q207" i="1"/>
  <c r="H207" i="1"/>
  <c r="I207" i="1" s="1"/>
  <c r="Q205" i="1"/>
  <c r="B206" i="1"/>
  <c r="X204" i="1"/>
  <c r="AA216" i="1" s="1"/>
  <c r="B204" i="1"/>
  <c r="C207" i="17"/>
  <c r="C205" i="17"/>
  <c r="X207" i="1"/>
  <c r="AA219" i="1" s="1"/>
  <c r="B209" i="9"/>
  <c r="X206" i="1"/>
  <c r="AA218" i="1" s="1"/>
  <c r="X205" i="1"/>
  <c r="AA217" i="1" s="1"/>
  <c r="Q206" i="1"/>
  <c r="P205" i="7"/>
  <c r="M206" i="7"/>
  <c r="N207" i="7" s="1"/>
  <c r="L205" i="7"/>
  <c r="M204" i="7"/>
  <c r="I206" i="7"/>
  <c r="J207" i="7" s="1"/>
  <c r="H205" i="7"/>
  <c r="I204" i="7"/>
  <c r="I203" i="7"/>
  <c r="P206" i="7"/>
  <c r="L206" i="7"/>
  <c r="H206" i="7"/>
  <c r="P204" i="7"/>
  <c r="L204" i="7"/>
  <c r="H204" i="7"/>
  <c r="M205" i="7"/>
  <c r="I205" i="7"/>
  <c r="M203" i="7"/>
  <c r="A200" i="9"/>
  <c r="A201" i="9"/>
  <c r="A202" i="9"/>
  <c r="A203" i="9"/>
  <c r="A204" i="9"/>
  <c r="A205" i="9"/>
  <c r="A206" i="9"/>
  <c r="A207" i="9"/>
  <c r="G60" i="3"/>
  <c r="F60" i="3"/>
  <c r="C60" i="3"/>
  <c r="A196" i="17"/>
  <c r="B196" i="17"/>
  <c r="A197" i="17"/>
  <c r="B197" i="17"/>
  <c r="A198" i="17"/>
  <c r="B198" i="17"/>
  <c r="A199" i="17"/>
  <c r="B199" i="17"/>
  <c r="A200" i="17"/>
  <c r="B200" i="17"/>
  <c r="A201" i="17"/>
  <c r="B201" i="17"/>
  <c r="A202" i="17"/>
  <c r="B202" i="17"/>
  <c r="A203" i="17"/>
  <c r="B203" i="17"/>
  <c r="A196" i="1"/>
  <c r="G196" i="1"/>
  <c r="A197" i="1"/>
  <c r="G197" i="1"/>
  <c r="A198" i="1"/>
  <c r="G198" i="1"/>
  <c r="A199" i="1"/>
  <c r="G199" i="1"/>
  <c r="A200" i="1"/>
  <c r="G200" i="1"/>
  <c r="A201" i="1"/>
  <c r="G201" i="1"/>
  <c r="A202" i="1"/>
  <c r="G202" i="1"/>
  <c r="A203" i="1"/>
  <c r="G203" i="1"/>
  <c r="G195" i="7"/>
  <c r="C196" i="17" s="1"/>
  <c r="F208" i="17" s="1"/>
  <c r="K195" i="7"/>
  <c r="P196" i="1" s="1"/>
  <c r="S208" i="1" s="1"/>
  <c r="O195" i="7"/>
  <c r="B200" i="9" s="1"/>
  <c r="G196" i="7"/>
  <c r="K196" i="7"/>
  <c r="P197" i="1" s="1"/>
  <c r="S209" i="1" s="1"/>
  <c r="O196" i="7"/>
  <c r="G197" i="7"/>
  <c r="C198" i="17" s="1"/>
  <c r="F210" i="17" s="1"/>
  <c r="K197" i="7"/>
  <c r="P198" i="1" s="1"/>
  <c r="S210" i="1" s="1"/>
  <c r="O197" i="7"/>
  <c r="B202" i="9" s="1"/>
  <c r="G198" i="7"/>
  <c r="C199" i="17" s="1"/>
  <c r="K198" i="7"/>
  <c r="P199" i="1" s="1"/>
  <c r="O198" i="7"/>
  <c r="X199" i="1" s="1"/>
  <c r="G199" i="7"/>
  <c r="C200" i="17" s="1"/>
  <c r="F212" i="17" s="1"/>
  <c r="K199" i="7"/>
  <c r="P200" i="1" s="1"/>
  <c r="S212" i="1" s="1"/>
  <c r="O199" i="7"/>
  <c r="B204" i="9" s="1"/>
  <c r="G200" i="7"/>
  <c r="K200" i="7"/>
  <c r="P201" i="1" s="1"/>
  <c r="S213" i="1" s="1"/>
  <c r="O200" i="7"/>
  <c r="B205" i="9" s="1"/>
  <c r="G201" i="7"/>
  <c r="B202" i="1" s="1"/>
  <c r="E214" i="1" s="1"/>
  <c r="K201" i="7"/>
  <c r="P202" i="1" s="1"/>
  <c r="S214" i="1" s="1"/>
  <c r="O201" i="7"/>
  <c r="X202" i="1" s="1"/>
  <c r="AA214" i="1" s="1"/>
  <c r="G202" i="7"/>
  <c r="C203" i="17" s="1"/>
  <c r="K202" i="7"/>
  <c r="P203" i="1" s="1"/>
  <c r="O202" i="7"/>
  <c r="B207" i="9" s="1"/>
  <c r="J211" i="1" l="1"/>
  <c r="K222" i="1"/>
  <c r="D208" i="17"/>
  <c r="F219" i="17"/>
  <c r="J208" i="1"/>
  <c r="K219" i="1"/>
  <c r="D205" i="17"/>
  <c r="F217" i="17"/>
  <c r="H206" i="1"/>
  <c r="I206" i="1" s="1"/>
  <c r="K218" i="1" s="1"/>
  <c r="E218" i="1"/>
  <c r="H204" i="1"/>
  <c r="I204" i="1" s="1"/>
  <c r="K216" i="1" s="1"/>
  <c r="E216" i="1"/>
  <c r="Q204" i="1"/>
  <c r="S215" i="1"/>
  <c r="D204" i="17"/>
  <c r="F215" i="17"/>
  <c r="J205" i="7"/>
  <c r="Y205" i="1"/>
  <c r="Y206" i="1"/>
  <c r="AA211" i="1"/>
  <c r="Z211" i="1"/>
  <c r="S211" i="1"/>
  <c r="R211" i="1"/>
  <c r="F211" i="17"/>
  <c r="E211" i="17"/>
  <c r="M196" i="7"/>
  <c r="E210" i="17"/>
  <c r="E209" i="17"/>
  <c r="E208" i="17"/>
  <c r="B206" i="9"/>
  <c r="E204" i="17"/>
  <c r="Z210" i="1"/>
  <c r="Z208" i="1"/>
  <c r="Z209" i="1"/>
  <c r="D206" i="17"/>
  <c r="J209" i="1"/>
  <c r="E206" i="17"/>
  <c r="R206" i="1"/>
  <c r="R208" i="1"/>
  <c r="R210" i="1"/>
  <c r="R209" i="1"/>
  <c r="B203" i="1"/>
  <c r="E215" i="1" s="1"/>
  <c r="E205" i="17"/>
  <c r="Y207" i="1"/>
  <c r="Y208" i="1"/>
  <c r="J210" i="1"/>
  <c r="R205" i="1"/>
  <c r="R207" i="1"/>
  <c r="Z206" i="1"/>
  <c r="C206" i="1"/>
  <c r="B198" i="1"/>
  <c r="E210" i="1" s="1"/>
  <c r="L203" i="7"/>
  <c r="Q201" i="1"/>
  <c r="X196" i="1"/>
  <c r="AA208" i="1" s="1"/>
  <c r="Z204" i="1"/>
  <c r="R204" i="1"/>
  <c r="B200" i="1"/>
  <c r="E212" i="1" s="1"/>
  <c r="X198" i="1"/>
  <c r="AA210" i="1" s="1"/>
  <c r="H200" i="7"/>
  <c r="H196" i="7"/>
  <c r="Z205" i="1"/>
  <c r="Z207" i="1"/>
  <c r="D207" i="17"/>
  <c r="E207" i="17"/>
  <c r="C207" i="1"/>
  <c r="C205" i="1"/>
  <c r="J205" i="1"/>
  <c r="J206" i="1"/>
  <c r="P203" i="7"/>
  <c r="N205" i="7"/>
  <c r="H203" i="7"/>
  <c r="J206" i="7"/>
  <c r="J204" i="7"/>
  <c r="N204" i="7"/>
  <c r="N206" i="7"/>
  <c r="D199" i="17"/>
  <c r="E200" i="17"/>
  <c r="D200" i="17"/>
  <c r="E203" i="17"/>
  <c r="Q202" i="1"/>
  <c r="R202" i="1"/>
  <c r="Y199" i="1"/>
  <c r="Z202" i="1"/>
  <c r="Q198" i="1"/>
  <c r="Q203" i="1"/>
  <c r="R203" i="1"/>
  <c r="Q199" i="1"/>
  <c r="Q200" i="1"/>
  <c r="B203" i="9"/>
  <c r="X203" i="1"/>
  <c r="Q197" i="1"/>
  <c r="X201" i="1"/>
  <c r="AA213" i="1" s="1"/>
  <c r="B201" i="1"/>
  <c r="H201" i="1" s="1"/>
  <c r="I201" i="1" s="1"/>
  <c r="K213" i="1" s="1"/>
  <c r="X200" i="1"/>
  <c r="AA212" i="1" s="1"/>
  <c r="R200" i="1"/>
  <c r="C202" i="17"/>
  <c r="C201" i="17"/>
  <c r="F213" i="17" s="1"/>
  <c r="B201" i="9"/>
  <c r="R201" i="1"/>
  <c r="C197" i="17"/>
  <c r="F209" i="17" s="1"/>
  <c r="B199" i="1"/>
  <c r="X197" i="1"/>
  <c r="AA209" i="1" s="1"/>
  <c r="B197" i="1"/>
  <c r="E209" i="1" s="1"/>
  <c r="B196" i="1"/>
  <c r="E208" i="1" s="1"/>
  <c r="H60" i="3"/>
  <c r="H202" i="1"/>
  <c r="I202" i="1" s="1"/>
  <c r="K214" i="1" s="1"/>
  <c r="P200" i="7"/>
  <c r="P201" i="7"/>
  <c r="P198" i="7"/>
  <c r="L199" i="7"/>
  <c r="L197" i="7"/>
  <c r="I200" i="7"/>
  <c r="I202" i="7"/>
  <c r="J203" i="7" s="1"/>
  <c r="H201" i="7"/>
  <c r="H198" i="7"/>
  <c r="L202" i="7"/>
  <c r="M199" i="7"/>
  <c r="M198" i="7"/>
  <c r="M201" i="7"/>
  <c r="I197" i="7"/>
  <c r="L196" i="7"/>
  <c r="P202" i="7"/>
  <c r="H202" i="7"/>
  <c r="M200" i="7"/>
  <c r="I199" i="7"/>
  <c r="L198" i="7"/>
  <c r="P197" i="7"/>
  <c r="H197" i="7"/>
  <c r="I196" i="7"/>
  <c r="I195" i="7"/>
  <c r="L201" i="7"/>
  <c r="M202" i="7"/>
  <c r="N203" i="7" s="1"/>
  <c r="I201" i="7"/>
  <c r="J202" i="7" s="1"/>
  <c r="L200" i="7"/>
  <c r="P199" i="7"/>
  <c r="H199" i="7"/>
  <c r="I198" i="7"/>
  <c r="M197" i="7"/>
  <c r="P196" i="7"/>
  <c r="M195" i="7"/>
  <c r="A198" i="9"/>
  <c r="A199" i="9"/>
  <c r="A194" i="17"/>
  <c r="B194" i="17"/>
  <c r="A195" i="17"/>
  <c r="B195" i="17"/>
  <c r="A194" i="1"/>
  <c r="G194" i="1"/>
  <c r="A195" i="1"/>
  <c r="G195" i="1"/>
  <c r="G193" i="7"/>
  <c r="C194" i="17" s="1"/>
  <c r="F206" i="17" s="1"/>
  <c r="K193" i="7"/>
  <c r="P194" i="1" s="1"/>
  <c r="S206" i="1" s="1"/>
  <c r="O193" i="7"/>
  <c r="X194" i="1" s="1"/>
  <c r="AA206" i="1" s="1"/>
  <c r="G194" i="7"/>
  <c r="C195" i="17" s="1"/>
  <c r="D196" i="17" s="1"/>
  <c r="K194" i="7"/>
  <c r="L195" i="7" s="1"/>
  <c r="O194" i="7"/>
  <c r="H196" i="1" l="1"/>
  <c r="I196" i="1" s="1"/>
  <c r="K208" i="1" s="1"/>
  <c r="H200" i="1"/>
  <c r="I200" i="1" s="1"/>
  <c r="K212" i="1" s="1"/>
  <c r="J207" i="1"/>
  <c r="N197" i="7"/>
  <c r="H203" i="1"/>
  <c r="I203" i="1" s="1"/>
  <c r="J204" i="1" s="1"/>
  <c r="H197" i="1"/>
  <c r="I197" i="1" s="1"/>
  <c r="K209" i="1" s="1"/>
  <c r="C204" i="1"/>
  <c r="C203" i="1"/>
  <c r="D203" i="17"/>
  <c r="F214" i="17"/>
  <c r="Y204" i="1"/>
  <c r="AA215" i="1"/>
  <c r="C202" i="1"/>
  <c r="E213" i="1"/>
  <c r="H198" i="1"/>
  <c r="I198" i="1" s="1"/>
  <c r="K210" i="1" s="1"/>
  <c r="C198" i="1"/>
  <c r="D211" i="1"/>
  <c r="E211" i="1"/>
  <c r="M194" i="7"/>
  <c r="N195" i="7" s="1"/>
  <c r="B198" i="9"/>
  <c r="D204" i="1"/>
  <c r="D208" i="1"/>
  <c r="D210" i="1"/>
  <c r="D209" i="1"/>
  <c r="F207" i="17"/>
  <c r="L60" i="3"/>
  <c r="I61" i="3"/>
  <c r="H199" i="1"/>
  <c r="I199" i="1" s="1"/>
  <c r="K211" i="1" s="1"/>
  <c r="D203" i="1"/>
  <c r="C199" i="1"/>
  <c r="D207" i="1"/>
  <c r="D205" i="1"/>
  <c r="D206" i="1"/>
  <c r="C197" i="1"/>
  <c r="D202" i="1"/>
  <c r="D197" i="17"/>
  <c r="D200" i="1"/>
  <c r="Z200" i="1"/>
  <c r="Y200" i="1"/>
  <c r="C200" i="1"/>
  <c r="D198" i="17"/>
  <c r="E201" i="17"/>
  <c r="D201" i="17"/>
  <c r="C201" i="1"/>
  <c r="D201" i="1"/>
  <c r="Y197" i="1"/>
  <c r="Y198" i="1"/>
  <c r="D202" i="17"/>
  <c r="E202" i="17"/>
  <c r="Y201" i="1"/>
  <c r="Y202" i="1"/>
  <c r="Z201" i="1"/>
  <c r="Y203" i="1"/>
  <c r="Z203" i="1"/>
  <c r="J202" i="1"/>
  <c r="P195" i="7"/>
  <c r="J200" i="7"/>
  <c r="N196" i="7"/>
  <c r="J198" i="7"/>
  <c r="N200" i="7"/>
  <c r="H195" i="7"/>
  <c r="J197" i="7"/>
  <c r="I194" i="7"/>
  <c r="J195" i="7" s="1"/>
  <c r="N198" i="7"/>
  <c r="N199" i="7"/>
  <c r="N202" i="7"/>
  <c r="N201" i="7"/>
  <c r="J199" i="7"/>
  <c r="J196" i="7"/>
  <c r="J201" i="7"/>
  <c r="D195" i="17"/>
  <c r="B199" i="9"/>
  <c r="X195" i="1"/>
  <c r="AA207" i="1" s="1"/>
  <c r="P195" i="1"/>
  <c r="S207" i="1" s="1"/>
  <c r="B195" i="1"/>
  <c r="B194" i="1"/>
  <c r="E206" i="1" s="1"/>
  <c r="P194" i="7"/>
  <c r="L194" i="7"/>
  <c r="H194" i="7"/>
  <c r="M193" i="7"/>
  <c r="I193" i="7"/>
  <c r="A196" i="9"/>
  <c r="A197" i="9"/>
  <c r="A192" i="17"/>
  <c r="B192" i="17"/>
  <c r="A193" i="17"/>
  <c r="B193" i="17"/>
  <c r="A192" i="1"/>
  <c r="G192" i="1"/>
  <c r="A193" i="1"/>
  <c r="G193" i="1"/>
  <c r="G191" i="7"/>
  <c r="C192" i="17" s="1"/>
  <c r="F204" i="17" s="1"/>
  <c r="K191" i="7"/>
  <c r="O191" i="7"/>
  <c r="B196" i="9" s="1"/>
  <c r="G192" i="7"/>
  <c r="C193" i="17" s="1"/>
  <c r="K192" i="7"/>
  <c r="L193" i="7" s="1"/>
  <c r="O192" i="7"/>
  <c r="J201" i="1" l="1"/>
  <c r="K215" i="1"/>
  <c r="J203" i="1"/>
  <c r="J197" i="1"/>
  <c r="J198" i="1"/>
  <c r="J200" i="1"/>
  <c r="J199" i="1"/>
  <c r="D194" i="17"/>
  <c r="F205" i="17"/>
  <c r="C196" i="1"/>
  <c r="E207" i="1"/>
  <c r="Y195" i="1"/>
  <c r="Y196" i="1"/>
  <c r="Q195" i="1"/>
  <c r="Q196" i="1"/>
  <c r="H194" i="1"/>
  <c r="I194" i="1" s="1"/>
  <c r="K206" i="1" s="1"/>
  <c r="I191" i="7"/>
  <c r="C195" i="1"/>
  <c r="H195" i="1"/>
  <c r="I195" i="1" s="1"/>
  <c r="P193" i="7"/>
  <c r="P193" i="1"/>
  <c r="H193" i="7"/>
  <c r="J194" i="7"/>
  <c r="N194" i="7"/>
  <c r="B193" i="1"/>
  <c r="I192" i="7"/>
  <c r="J193" i="7" s="1"/>
  <c r="B192" i="1"/>
  <c r="X193" i="1"/>
  <c r="X192" i="1"/>
  <c r="AA204" i="1" s="1"/>
  <c r="D193" i="17"/>
  <c r="B197" i="9"/>
  <c r="P192" i="1"/>
  <c r="S204" i="1" s="1"/>
  <c r="M192" i="7"/>
  <c r="N193" i="7" s="1"/>
  <c r="H192" i="7"/>
  <c r="M191" i="7"/>
  <c r="P192" i="7"/>
  <c r="L192" i="7"/>
  <c r="A194" i="9"/>
  <c r="A195" i="9"/>
  <c r="C59" i="3"/>
  <c r="A190" i="17"/>
  <c r="B190" i="17"/>
  <c r="A191" i="17"/>
  <c r="B191" i="17"/>
  <c r="A190" i="1"/>
  <c r="G190" i="1"/>
  <c r="A191" i="1"/>
  <c r="G191" i="1"/>
  <c r="G189" i="7"/>
  <c r="B190" i="1" s="1"/>
  <c r="E202" i="1" s="1"/>
  <c r="K189" i="7"/>
  <c r="P190" i="1" s="1"/>
  <c r="S202" i="1" s="1"/>
  <c r="O189" i="7"/>
  <c r="B194" i="9" s="1"/>
  <c r="G190" i="7"/>
  <c r="K190" i="7"/>
  <c r="P191" i="1" s="1"/>
  <c r="S203" i="1" s="1"/>
  <c r="O190" i="7"/>
  <c r="H192" i="1" l="1"/>
  <c r="I192" i="1" s="1"/>
  <c r="K204" i="1" s="1"/>
  <c r="E204" i="1"/>
  <c r="Y194" i="1"/>
  <c r="AA205" i="1"/>
  <c r="J196" i="1"/>
  <c r="K207" i="1"/>
  <c r="Q193" i="1"/>
  <c r="C193" i="1"/>
  <c r="E205" i="1"/>
  <c r="Q194" i="1"/>
  <c r="S205" i="1"/>
  <c r="J192" i="7"/>
  <c r="C194" i="1"/>
  <c r="H193" i="1"/>
  <c r="I193" i="1" s="1"/>
  <c r="J195" i="1"/>
  <c r="Q192" i="1"/>
  <c r="Y193" i="1"/>
  <c r="B195" i="9"/>
  <c r="P191" i="7"/>
  <c r="L191" i="7"/>
  <c r="C191" i="17"/>
  <c r="H191" i="7"/>
  <c r="N192" i="7"/>
  <c r="B191" i="1"/>
  <c r="H191" i="1" s="1"/>
  <c r="I191" i="1" s="1"/>
  <c r="Q191" i="1"/>
  <c r="H190" i="1"/>
  <c r="I190" i="1" s="1"/>
  <c r="K202" i="1" s="1"/>
  <c r="C190" i="17"/>
  <c r="F202" i="17" s="1"/>
  <c r="I189" i="7"/>
  <c r="X191" i="1"/>
  <c r="X190" i="1"/>
  <c r="AA202" i="1" s="1"/>
  <c r="M190" i="7"/>
  <c r="N191" i="7" s="1"/>
  <c r="I190" i="7"/>
  <c r="H190" i="7"/>
  <c r="M189" i="7"/>
  <c r="P190" i="7"/>
  <c r="L190" i="7"/>
  <c r="A192" i="9"/>
  <c r="A193" i="9"/>
  <c r="A188" i="17"/>
  <c r="B188" i="17"/>
  <c r="A189" i="17"/>
  <c r="B189" i="17"/>
  <c r="A188" i="1"/>
  <c r="G188" i="1"/>
  <c r="A189" i="1"/>
  <c r="G189" i="1"/>
  <c r="G187" i="7"/>
  <c r="C188" i="17" s="1"/>
  <c r="F200" i="17" s="1"/>
  <c r="K187" i="7"/>
  <c r="O187" i="7"/>
  <c r="B192" i="9" s="1"/>
  <c r="G188" i="7"/>
  <c r="K188" i="7"/>
  <c r="L189" i="7" s="1"/>
  <c r="O188" i="7"/>
  <c r="C191" i="1" l="1"/>
  <c r="J193" i="1"/>
  <c r="J194" i="1"/>
  <c r="K205" i="1"/>
  <c r="C192" i="1"/>
  <c r="E203" i="1"/>
  <c r="Y192" i="1"/>
  <c r="AA203" i="1"/>
  <c r="J192" i="1"/>
  <c r="K203" i="1"/>
  <c r="D192" i="17"/>
  <c r="F203" i="17"/>
  <c r="J190" i="7"/>
  <c r="J191" i="7"/>
  <c r="Y191" i="1"/>
  <c r="D191" i="17"/>
  <c r="J191" i="1"/>
  <c r="N190" i="7"/>
  <c r="X189" i="1"/>
  <c r="P189" i="7"/>
  <c r="B189" i="1"/>
  <c r="H189" i="7"/>
  <c r="H188" i="7"/>
  <c r="I188" i="7"/>
  <c r="J189" i="7" s="1"/>
  <c r="I187" i="7"/>
  <c r="P188" i="1"/>
  <c r="S200" i="1" s="1"/>
  <c r="X188" i="1"/>
  <c r="AA200" i="1" s="1"/>
  <c r="B188" i="1"/>
  <c r="C189" i="17"/>
  <c r="B193" i="9"/>
  <c r="P189" i="1"/>
  <c r="M187" i="7"/>
  <c r="H189" i="1"/>
  <c r="I189" i="1" s="1"/>
  <c r="P188" i="7"/>
  <c r="M188" i="7"/>
  <c r="N189" i="7" s="1"/>
  <c r="L188" i="7"/>
  <c r="G59" i="3"/>
  <c r="F59" i="3"/>
  <c r="D190" i="17" l="1"/>
  <c r="F201" i="17"/>
  <c r="Q190" i="1"/>
  <c r="S201" i="1"/>
  <c r="Y190" i="1"/>
  <c r="AA201" i="1"/>
  <c r="J190" i="1"/>
  <c r="K201" i="1"/>
  <c r="C190" i="1"/>
  <c r="E201" i="1"/>
  <c r="E200" i="1"/>
  <c r="J188" i="7"/>
  <c r="N188" i="7"/>
  <c r="Y189" i="1"/>
  <c r="D189" i="17"/>
  <c r="Q189" i="1"/>
  <c r="H188" i="1"/>
  <c r="I188" i="1" s="1"/>
  <c r="C189" i="1"/>
  <c r="A190" i="9"/>
  <c r="A191" i="9"/>
  <c r="H59" i="3"/>
  <c r="A186" i="17"/>
  <c r="B186" i="17"/>
  <c r="A187" i="17"/>
  <c r="B187" i="17"/>
  <c r="A186" i="1"/>
  <c r="G186" i="1"/>
  <c r="A187" i="1"/>
  <c r="G187" i="1"/>
  <c r="G185" i="7"/>
  <c r="B186" i="1" s="1"/>
  <c r="E198" i="1" s="1"/>
  <c r="K185" i="7"/>
  <c r="P186" i="1" s="1"/>
  <c r="S198" i="1" s="1"/>
  <c r="O185" i="7"/>
  <c r="X186" i="1" s="1"/>
  <c r="AA198" i="1" s="1"/>
  <c r="G186" i="7"/>
  <c r="K186" i="7"/>
  <c r="O186" i="7"/>
  <c r="I60" i="3" l="1"/>
  <c r="L59" i="3"/>
  <c r="J189" i="1"/>
  <c r="K200" i="1"/>
  <c r="C186" i="17"/>
  <c r="F198" i="17" s="1"/>
  <c r="B191" i="9"/>
  <c r="P187" i="7"/>
  <c r="P187" i="1"/>
  <c r="L187" i="7"/>
  <c r="C187" i="17"/>
  <c r="H187" i="7"/>
  <c r="H186" i="1"/>
  <c r="I186" i="1" s="1"/>
  <c r="K198" i="1" s="1"/>
  <c r="L186" i="7"/>
  <c r="B187" i="1"/>
  <c r="B190" i="9"/>
  <c r="X187" i="1"/>
  <c r="P186" i="7"/>
  <c r="I186" i="7"/>
  <c r="J187" i="7" s="1"/>
  <c r="M186" i="7"/>
  <c r="N187" i="7" s="1"/>
  <c r="H186" i="7"/>
  <c r="M185" i="7"/>
  <c r="I185" i="7"/>
  <c r="A189" i="9"/>
  <c r="A186" i="9"/>
  <c r="A187" i="9"/>
  <c r="A188" i="9"/>
  <c r="J163" i="17"/>
  <c r="A185" i="17"/>
  <c r="B185" i="17"/>
  <c r="A185" i="1"/>
  <c r="G185" i="1"/>
  <c r="G184" i="7"/>
  <c r="C185" i="17" s="1"/>
  <c r="K184" i="7"/>
  <c r="L185" i="7" s="1"/>
  <c r="O184" i="7"/>
  <c r="P185" i="7" s="1"/>
  <c r="E199" i="1" l="1"/>
  <c r="D197" i="1"/>
  <c r="D198" i="1"/>
  <c r="D199" i="1"/>
  <c r="D196" i="1"/>
  <c r="D188" i="1"/>
  <c r="D186" i="17"/>
  <c r="F197" i="17"/>
  <c r="Z196" i="1"/>
  <c r="Z199" i="1"/>
  <c r="AA199" i="1"/>
  <c r="Z198" i="1"/>
  <c r="Z197" i="1"/>
  <c r="S199" i="1"/>
  <c r="R196" i="1"/>
  <c r="R198" i="1"/>
  <c r="R199" i="1"/>
  <c r="R197" i="1"/>
  <c r="F199" i="17"/>
  <c r="E196" i="17"/>
  <c r="E199" i="17"/>
  <c r="E198" i="17"/>
  <c r="E197" i="17"/>
  <c r="Z194" i="1"/>
  <c r="Z195" i="1"/>
  <c r="R194" i="1"/>
  <c r="R195" i="1"/>
  <c r="D194" i="1"/>
  <c r="D195" i="1"/>
  <c r="E195" i="17"/>
  <c r="E194" i="17"/>
  <c r="D193" i="1"/>
  <c r="D192" i="1"/>
  <c r="E193" i="17"/>
  <c r="E192" i="17"/>
  <c r="R193" i="1"/>
  <c r="R192" i="1"/>
  <c r="Z193" i="1"/>
  <c r="Z192" i="1"/>
  <c r="Q187" i="1"/>
  <c r="Z190" i="1"/>
  <c r="Z191" i="1"/>
  <c r="R190" i="1"/>
  <c r="R191" i="1"/>
  <c r="H187" i="1"/>
  <c r="I187" i="1" s="1"/>
  <c r="J187" i="1" s="1"/>
  <c r="D190" i="1"/>
  <c r="D191" i="1"/>
  <c r="E191" i="17"/>
  <c r="E190" i="17"/>
  <c r="C187" i="1"/>
  <c r="D189" i="1"/>
  <c r="C188" i="1"/>
  <c r="D187" i="17"/>
  <c r="E188" i="17"/>
  <c r="D188" i="17"/>
  <c r="E189" i="17"/>
  <c r="Z189" i="1"/>
  <c r="Z188" i="1"/>
  <c r="Y188" i="1"/>
  <c r="Q188" i="1"/>
  <c r="R189" i="1"/>
  <c r="R188" i="1"/>
  <c r="Y187" i="1"/>
  <c r="I184" i="7"/>
  <c r="J185" i="7" s="1"/>
  <c r="H185" i="7"/>
  <c r="J186" i="7"/>
  <c r="N186" i="7"/>
  <c r="M184" i="7"/>
  <c r="N185" i="7" s="1"/>
  <c r="X185" i="1"/>
  <c r="B189" i="9"/>
  <c r="B185" i="1"/>
  <c r="P185" i="1"/>
  <c r="A182" i="17"/>
  <c r="B182" i="17"/>
  <c r="A183" i="17"/>
  <c r="B183" i="17"/>
  <c r="A184" i="17"/>
  <c r="B184" i="17"/>
  <c r="A182" i="1"/>
  <c r="G182" i="1"/>
  <c r="A183" i="1"/>
  <c r="G183" i="1"/>
  <c r="A184" i="1"/>
  <c r="G184" i="1"/>
  <c r="G181" i="7"/>
  <c r="B182" i="1" s="1"/>
  <c r="K181" i="7"/>
  <c r="O181" i="7"/>
  <c r="G182" i="7"/>
  <c r="K182" i="7"/>
  <c r="O182" i="7"/>
  <c r="G183" i="7"/>
  <c r="K183" i="7"/>
  <c r="O183" i="7"/>
  <c r="B188" i="9" s="1"/>
  <c r="C186" i="1" l="1"/>
  <c r="E197" i="1"/>
  <c r="Y186" i="1"/>
  <c r="AA197" i="1"/>
  <c r="Q186" i="1"/>
  <c r="S197" i="1"/>
  <c r="J188" i="1"/>
  <c r="K199" i="1"/>
  <c r="H182" i="1"/>
  <c r="I182" i="1" s="1"/>
  <c r="K194" i="1" s="1"/>
  <c r="E194" i="1"/>
  <c r="L182" i="7"/>
  <c r="X182" i="1"/>
  <c r="AA194" i="1" s="1"/>
  <c r="B186" i="9"/>
  <c r="H185" i="1"/>
  <c r="I185" i="1" s="1"/>
  <c r="X183" i="1"/>
  <c r="AA195" i="1" s="1"/>
  <c r="B187" i="9"/>
  <c r="X184" i="1"/>
  <c r="P184" i="7"/>
  <c r="P184" i="1"/>
  <c r="L184" i="7"/>
  <c r="H183" i="7"/>
  <c r="H184" i="7"/>
  <c r="H182" i="7"/>
  <c r="C182" i="17"/>
  <c r="F194" i="17" s="1"/>
  <c r="P183" i="1"/>
  <c r="S195" i="1" s="1"/>
  <c r="M183" i="7"/>
  <c r="N184" i="7" s="1"/>
  <c r="I181" i="7"/>
  <c r="B184" i="1"/>
  <c r="E196" i="1" s="1"/>
  <c r="C183" i="17"/>
  <c r="F195" i="17" s="1"/>
  <c r="B183" i="1"/>
  <c r="P182" i="1"/>
  <c r="S194" i="1" s="1"/>
  <c r="C184" i="17"/>
  <c r="P182" i="7"/>
  <c r="M181" i="7"/>
  <c r="I183" i="7"/>
  <c r="J184" i="7" s="1"/>
  <c r="I182" i="7"/>
  <c r="L183" i="7"/>
  <c r="M182" i="7"/>
  <c r="P183" i="7"/>
  <c r="A182" i="9"/>
  <c r="A183" i="9"/>
  <c r="A184" i="9"/>
  <c r="A185" i="9"/>
  <c r="A178" i="17"/>
  <c r="B178" i="17"/>
  <c r="A179" i="17"/>
  <c r="B179" i="17"/>
  <c r="A180" i="17"/>
  <c r="B180" i="17"/>
  <c r="A181" i="17"/>
  <c r="B181" i="17"/>
  <c r="A178" i="1"/>
  <c r="G178" i="1"/>
  <c r="A179" i="1"/>
  <c r="G179" i="1"/>
  <c r="A180" i="1"/>
  <c r="G180" i="1"/>
  <c r="A181" i="1"/>
  <c r="G181" i="1"/>
  <c r="G177" i="7"/>
  <c r="K177" i="7"/>
  <c r="O177" i="7"/>
  <c r="B182" i="9" s="1"/>
  <c r="G178" i="7"/>
  <c r="C179" i="17" s="1"/>
  <c r="F191" i="17" s="1"/>
  <c r="K178" i="7"/>
  <c r="O178" i="7"/>
  <c r="B183" i="9" s="1"/>
  <c r="G179" i="7"/>
  <c r="B180" i="1" s="1"/>
  <c r="E192" i="1" s="1"/>
  <c r="K179" i="7"/>
  <c r="P180" i="1" s="1"/>
  <c r="S192" i="1" s="1"/>
  <c r="O179" i="7"/>
  <c r="X180" i="1" s="1"/>
  <c r="AA192" i="1" s="1"/>
  <c r="G180" i="7"/>
  <c r="H181" i="7" s="1"/>
  <c r="K180" i="7"/>
  <c r="O180" i="7"/>
  <c r="B185" i="9" s="1"/>
  <c r="D185" i="17" l="1"/>
  <c r="F196" i="17"/>
  <c r="Q185" i="1"/>
  <c r="S196" i="1"/>
  <c r="J186" i="1"/>
  <c r="K197" i="1"/>
  <c r="Y185" i="1"/>
  <c r="AA196" i="1"/>
  <c r="C183" i="1"/>
  <c r="E195" i="1"/>
  <c r="Y183" i="1"/>
  <c r="Q183" i="1"/>
  <c r="Y184" i="1"/>
  <c r="H183" i="1"/>
  <c r="I183" i="1" s="1"/>
  <c r="D183" i="17"/>
  <c r="C184" i="1"/>
  <c r="C185" i="1"/>
  <c r="J182" i="7"/>
  <c r="N183" i="7"/>
  <c r="Q184" i="1"/>
  <c r="J183" i="7"/>
  <c r="B184" i="9"/>
  <c r="B181" i="1"/>
  <c r="B179" i="1"/>
  <c r="C181" i="17"/>
  <c r="X179" i="1"/>
  <c r="H184" i="1"/>
  <c r="I184" i="1" s="1"/>
  <c r="I178" i="7"/>
  <c r="P179" i="1"/>
  <c r="D184" i="17"/>
  <c r="X181" i="1"/>
  <c r="AA193" i="1" s="1"/>
  <c r="P181" i="7"/>
  <c r="N182" i="7"/>
  <c r="P181" i="1"/>
  <c r="L181" i="7"/>
  <c r="C180" i="1"/>
  <c r="C180" i="17"/>
  <c r="F192" i="17" s="1"/>
  <c r="X178" i="1"/>
  <c r="AA190" i="1" s="1"/>
  <c r="P178" i="1"/>
  <c r="S190" i="1" s="1"/>
  <c r="B178" i="1"/>
  <c r="C178" i="17"/>
  <c r="F190" i="17" s="1"/>
  <c r="H180" i="1"/>
  <c r="I180" i="1" s="1"/>
  <c r="K192" i="1" s="1"/>
  <c r="M180" i="7"/>
  <c r="N181" i="7" s="1"/>
  <c r="M178" i="7"/>
  <c r="I180" i="7"/>
  <c r="J181" i="7" s="1"/>
  <c r="H179" i="7"/>
  <c r="L179" i="7"/>
  <c r="P179" i="7"/>
  <c r="P180" i="7"/>
  <c r="L180" i="7"/>
  <c r="H180" i="7"/>
  <c r="P178" i="7"/>
  <c r="L178" i="7"/>
  <c r="H178" i="7"/>
  <c r="M179" i="7"/>
  <c r="I179" i="7"/>
  <c r="M177" i="7"/>
  <c r="I177" i="7"/>
  <c r="A180" i="9"/>
  <c r="A181" i="9"/>
  <c r="A176" i="17"/>
  <c r="B176" i="17"/>
  <c r="A177" i="17"/>
  <c r="B177" i="17"/>
  <c r="A176" i="1"/>
  <c r="G176" i="1"/>
  <c r="A177" i="1"/>
  <c r="G177" i="1"/>
  <c r="G175" i="7"/>
  <c r="B176" i="1" s="1"/>
  <c r="E188" i="1" s="1"/>
  <c r="K175" i="7"/>
  <c r="P176" i="1" s="1"/>
  <c r="S188" i="1" s="1"/>
  <c r="O175" i="7"/>
  <c r="X176" i="1" s="1"/>
  <c r="AA188" i="1" s="1"/>
  <c r="G176" i="7"/>
  <c r="K176" i="7"/>
  <c r="P177" i="1" s="1"/>
  <c r="S189" i="1" s="1"/>
  <c r="O176" i="7"/>
  <c r="J185" i="1" l="1"/>
  <c r="K196" i="1"/>
  <c r="J183" i="1"/>
  <c r="K195" i="1"/>
  <c r="Q181" i="1"/>
  <c r="S193" i="1"/>
  <c r="C182" i="1"/>
  <c r="E193" i="1"/>
  <c r="D182" i="17"/>
  <c r="F193" i="17"/>
  <c r="Y180" i="1"/>
  <c r="AA191" i="1"/>
  <c r="C181" i="1"/>
  <c r="Q180" i="1"/>
  <c r="S191" i="1"/>
  <c r="H178" i="1"/>
  <c r="I178" i="1" s="1"/>
  <c r="K190" i="1" s="1"/>
  <c r="E190" i="1"/>
  <c r="H179" i="1"/>
  <c r="I179" i="1" s="1"/>
  <c r="K191" i="1" s="1"/>
  <c r="E191" i="1"/>
  <c r="J179" i="7"/>
  <c r="Q179" i="1"/>
  <c r="H181" i="1"/>
  <c r="I181" i="1" s="1"/>
  <c r="Q182" i="1"/>
  <c r="H176" i="7"/>
  <c r="Y179" i="1"/>
  <c r="Y181" i="1"/>
  <c r="Y182" i="1"/>
  <c r="J184" i="1"/>
  <c r="M176" i="7"/>
  <c r="N177" i="7" s="1"/>
  <c r="D180" i="17"/>
  <c r="D181" i="17"/>
  <c r="C179" i="1"/>
  <c r="L177" i="7"/>
  <c r="Q178" i="1"/>
  <c r="H177" i="7"/>
  <c r="D179" i="17"/>
  <c r="N179" i="7"/>
  <c r="P177" i="7"/>
  <c r="J178" i="7"/>
  <c r="N178" i="7"/>
  <c r="N180" i="7"/>
  <c r="J180" i="7"/>
  <c r="X177" i="1"/>
  <c r="B177" i="1"/>
  <c r="Q177" i="1"/>
  <c r="H176" i="1"/>
  <c r="I176" i="1" s="1"/>
  <c r="K188" i="1" s="1"/>
  <c r="C176" i="17"/>
  <c r="F188" i="17" s="1"/>
  <c r="B181" i="9"/>
  <c r="B180" i="9"/>
  <c r="C177" i="17"/>
  <c r="F189" i="17" s="1"/>
  <c r="L176" i="7"/>
  <c r="I176" i="7"/>
  <c r="J177" i="7" s="1"/>
  <c r="P176" i="7"/>
  <c r="M175" i="7"/>
  <c r="I175" i="7"/>
  <c r="D7" i="20"/>
  <c r="G7" i="20" s="1"/>
  <c r="J180" i="1" l="1"/>
  <c r="J182" i="1"/>
  <c r="K193" i="1"/>
  <c r="J179" i="1"/>
  <c r="J181" i="1"/>
  <c r="Y178" i="1"/>
  <c r="AA189" i="1"/>
  <c r="H177" i="1"/>
  <c r="I177" i="1" s="1"/>
  <c r="J177" i="1" s="1"/>
  <c r="E189" i="1"/>
  <c r="C177" i="1"/>
  <c r="Y177" i="1"/>
  <c r="D177" i="17"/>
  <c r="C178" i="1"/>
  <c r="D178" i="17"/>
  <c r="N176" i="7"/>
  <c r="J176" i="7"/>
  <c r="I7" i="20"/>
  <c r="G19" i="20"/>
  <c r="I19" i="20" s="1"/>
  <c r="H7" i="20"/>
  <c r="A179" i="9"/>
  <c r="H43" i="3"/>
  <c r="H44" i="3"/>
  <c r="H45" i="3"/>
  <c r="H46" i="3"/>
  <c r="H47" i="3"/>
  <c r="H48" i="3"/>
  <c r="H49" i="3"/>
  <c r="H42" i="3"/>
  <c r="G58" i="3"/>
  <c r="F58" i="3"/>
  <c r="A175" i="17"/>
  <c r="B175" i="17"/>
  <c r="A175" i="1"/>
  <c r="G175" i="1"/>
  <c r="G174" i="7"/>
  <c r="K174" i="7"/>
  <c r="O174" i="7"/>
  <c r="J178" i="1" l="1"/>
  <c r="K189" i="1"/>
  <c r="H19" i="20"/>
  <c r="X175" i="1"/>
  <c r="P175" i="7"/>
  <c r="P175" i="1"/>
  <c r="L175" i="7"/>
  <c r="B175" i="1"/>
  <c r="H175" i="7"/>
  <c r="H58" i="3"/>
  <c r="B179" i="9"/>
  <c r="C175" i="17"/>
  <c r="I174" i="7"/>
  <c r="J175" i="7" s="1"/>
  <c r="M174" i="7"/>
  <c r="N175" i="7" s="1"/>
  <c r="H11" i="3"/>
  <c r="L11" i="3" s="1"/>
  <c r="H12" i="3"/>
  <c r="L12" i="3" s="1"/>
  <c r="H13" i="3"/>
  <c r="L13" i="3" s="1"/>
  <c r="H14" i="3"/>
  <c r="L14" i="3" s="1"/>
  <c r="H15" i="3"/>
  <c r="L15" i="3" s="1"/>
  <c r="H16" i="3"/>
  <c r="L16" i="3" s="1"/>
  <c r="H17" i="3"/>
  <c r="L17" i="3" s="1"/>
  <c r="H18" i="3"/>
  <c r="L18" i="3" s="1"/>
  <c r="H19" i="3"/>
  <c r="L19" i="3" s="1"/>
  <c r="H20" i="3"/>
  <c r="L20" i="3" s="1"/>
  <c r="H21" i="3"/>
  <c r="L21" i="3" s="1"/>
  <c r="H22" i="3"/>
  <c r="L22" i="3" s="1"/>
  <c r="H23" i="3"/>
  <c r="L23" i="3" s="1"/>
  <c r="H24" i="3"/>
  <c r="L24" i="3" s="1"/>
  <c r="H25" i="3"/>
  <c r="L25" i="3" s="1"/>
  <c r="H26" i="3"/>
  <c r="L26" i="3" s="1"/>
  <c r="H27" i="3"/>
  <c r="L27" i="3" s="1"/>
  <c r="H28" i="3"/>
  <c r="L28" i="3" s="1"/>
  <c r="H29" i="3"/>
  <c r="L29" i="3" s="1"/>
  <c r="H30" i="3"/>
  <c r="L30" i="3" s="1"/>
  <c r="H31" i="3"/>
  <c r="L31" i="3" s="1"/>
  <c r="H32" i="3"/>
  <c r="L32" i="3" s="1"/>
  <c r="H33" i="3"/>
  <c r="L33" i="3" s="1"/>
  <c r="H34" i="3"/>
  <c r="L34" i="3" s="1"/>
  <c r="H35" i="3"/>
  <c r="L35" i="3" s="1"/>
  <c r="H36" i="3"/>
  <c r="L36" i="3" s="1"/>
  <c r="H37" i="3"/>
  <c r="L37" i="3" s="1"/>
  <c r="H38" i="3"/>
  <c r="L38" i="3" s="1"/>
  <c r="H39" i="3"/>
  <c r="L39" i="3" s="1"/>
  <c r="H40" i="3"/>
  <c r="L40" i="3" s="1"/>
  <c r="H41" i="3"/>
  <c r="L41" i="3" s="1"/>
  <c r="L42" i="3"/>
  <c r="L43" i="3"/>
  <c r="L44" i="3"/>
  <c r="L45" i="3"/>
  <c r="L46" i="3"/>
  <c r="L47" i="3"/>
  <c r="L48" i="3"/>
  <c r="L49" i="3"/>
  <c r="H10" i="3"/>
  <c r="C58" i="3"/>
  <c r="N63" i="3" l="1"/>
  <c r="O63" i="3"/>
  <c r="N62" i="3"/>
  <c r="O62" i="3"/>
  <c r="N61" i="3"/>
  <c r="O61" i="3"/>
  <c r="I59" i="3"/>
  <c r="L58" i="3"/>
  <c r="O60" i="3"/>
  <c r="N60" i="3"/>
  <c r="R185" i="1"/>
  <c r="R187" i="1"/>
  <c r="R186" i="1"/>
  <c r="S187" i="1"/>
  <c r="E185" i="17"/>
  <c r="E186" i="17"/>
  <c r="F187" i="17"/>
  <c r="E187" i="17"/>
  <c r="D185" i="1"/>
  <c r="D186" i="1"/>
  <c r="D187" i="1"/>
  <c r="E187" i="1"/>
  <c r="Z185" i="1"/>
  <c r="Z186" i="1"/>
  <c r="Z187" i="1"/>
  <c r="AA187" i="1"/>
  <c r="R183" i="1"/>
  <c r="R184" i="1"/>
  <c r="R182" i="1"/>
  <c r="E182" i="17"/>
  <c r="E183" i="17"/>
  <c r="E184" i="17"/>
  <c r="D182" i="1"/>
  <c r="D183" i="1"/>
  <c r="D184" i="1"/>
  <c r="Z182" i="1"/>
  <c r="Z184" i="1"/>
  <c r="Z183" i="1"/>
  <c r="L10" i="3"/>
  <c r="R180" i="1"/>
  <c r="R181" i="1"/>
  <c r="R179" i="1"/>
  <c r="R178" i="1"/>
  <c r="E181" i="17"/>
  <c r="E179" i="17"/>
  <c r="E180" i="17"/>
  <c r="E178" i="17"/>
  <c r="H175" i="1"/>
  <c r="I175" i="1" s="1"/>
  <c r="D180" i="1"/>
  <c r="D179" i="1"/>
  <c r="D181" i="1"/>
  <c r="D178" i="1"/>
  <c r="Z181" i="1"/>
  <c r="Z179" i="1"/>
  <c r="Z180" i="1"/>
  <c r="Z178" i="1"/>
  <c r="Q176" i="1"/>
  <c r="R177" i="1"/>
  <c r="R176" i="1"/>
  <c r="C176" i="1"/>
  <c r="D176" i="1"/>
  <c r="D177" i="1"/>
  <c r="Y176" i="1"/>
  <c r="Z177" i="1"/>
  <c r="Z176" i="1"/>
  <c r="E176" i="17"/>
  <c r="D176" i="17"/>
  <c r="E177" i="17"/>
  <c r="A177" i="9"/>
  <c r="A178" i="9"/>
  <c r="A173" i="17"/>
  <c r="B173" i="17"/>
  <c r="A174" i="17"/>
  <c r="B174" i="17"/>
  <c r="A173" i="1"/>
  <c r="G173" i="1"/>
  <c r="A174" i="1"/>
  <c r="G174" i="1"/>
  <c r="G172" i="7"/>
  <c r="C173" i="17" s="1"/>
  <c r="F185" i="17" s="1"/>
  <c r="K172" i="7"/>
  <c r="P173" i="1" s="1"/>
  <c r="S185" i="1" s="1"/>
  <c r="O172" i="7"/>
  <c r="X173" i="1" s="1"/>
  <c r="AA185" i="1" s="1"/>
  <c r="G173" i="7"/>
  <c r="K173" i="7"/>
  <c r="L174" i="7" s="1"/>
  <c r="O173" i="7"/>
  <c r="P174" i="7" s="1"/>
  <c r="M62" i="3" l="1"/>
  <c r="M63" i="3"/>
  <c r="M60" i="3"/>
  <c r="M61" i="3"/>
  <c r="J176" i="1"/>
  <c r="K187" i="1"/>
  <c r="C174" i="17"/>
  <c r="D174" i="17" s="1"/>
  <c r="H174" i="7"/>
  <c r="B174" i="1"/>
  <c r="M173" i="7"/>
  <c r="N174" i="7" s="1"/>
  <c r="I173" i="7"/>
  <c r="J174" i="7" s="1"/>
  <c r="X174" i="1"/>
  <c r="AA186" i="1" s="1"/>
  <c r="P174" i="1"/>
  <c r="S186" i="1" s="1"/>
  <c r="B173" i="1"/>
  <c r="E185" i="1" s="1"/>
  <c r="B178" i="9"/>
  <c r="B177" i="9"/>
  <c r="P173" i="7"/>
  <c r="H173" i="7"/>
  <c r="L173" i="7"/>
  <c r="M172" i="7"/>
  <c r="I172" i="7"/>
  <c r="A175" i="9"/>
  <c r="A176" i="9"/>
  <c r="A171" i="17"/>
  <c r="B171" i="17"/>
  <c r="A172" i="17"/>
  <c r="B172" i="17"/>
  <c r="A171" i="1"/>
  <c r="G171" i="1"/>
  <c r="A172" i="1"/>
  <c r="G172" i="1"/>
  <c r="G170" i="7"/>
  <c r="C171" i="17" s="1"/>
  <c r="F183" i="17" s="1"/>
  <c r="K170" i="7"/>
  <c r="P171" i="1" s="1"/>
  <c r="S183" i="1" s="1"/>
  <c r="O170" i="7"/>
  <c r="B175" i="9" s="1"/>
  <c r="G171" i="7"/>
  <c r="C172" i="17" s="1"/>
  <c r="K171" i="7"/>
  <c r="P172" i="1" s="1"/>
  <c r="S184" i="1" s="1"/>
  <c r="O171" i="7"/>
  <c r="P172" i="7" s="1"/>
  <c r="D175" i="17" l="1"/>
  <c r="F186" i="17"/>
  <c r="C175" i="1"/>
  <c r="E186" i="1"/>
  <c r="D173" i="17"/>
  <c r="F184" i="17"/>
  <c r="H174" i="1"/>
  <c r="I174" i="1" s="1"/>
  <c r="H171" i="7"/>
  <c r="C174" i="1"/>
  <c r="Q173" i="1"/>
  <c r="Q175" i="1"/>
  <c r="Y175" i="1"/>
  <c r="M171" i="7"/>
  <c r="N172" i="7" s="1"/>
  <c r="Q174" i="1"/>
  <c r="Y174" i="1"/>
  <c r="I171" i="7"/>
  <c r="J172" i="7" s="1"/>
  <c r="H172" i="7"/>
  <c r="L172" i="7"/>
  <c r="H173" i="1"/>
  <c r="I173" i="1" s="1"/>
  <c r="K185" i="1" s="1"/>
  <c r="N173" i="7"/>
  <c r="J173" i="7"/>
  <c r="D172" i="17"/>
  <c r="Q172" i="1"/>
  <c r="B172" i="1"/>
  <c r="B171" i="1"/>
  <c r="X171" i="1"/>
  <c r="AA183" i="1" s="1"/>
  <c r="X172" i="1"/>
  <c r="AA184" i="1" s="1"/>
  <c r="B176" i="9"/>
  <c r="P171" i="7"/>
  <c r="L171" i="7"/>
  <c r="M170" i="7"/>
  <c r="I170" i="7"/>
  <c r="A173" i="9"/>
  <c r="A174" i="9"/>
  <c r="A169" i="17"/>
  <c r="B169" i="17"/>
  <c r="A170" i="17"/>
  <c r="B170" i="17"/>
  <c r="A169" i="1"/>
  <c r="G169" i="1"/>
  <c r="A170" i="1"/>
  <c r="G170" i="1"/>
  <c r="G168" i="7"/>
  <c r="C169" i="17" s="1"/>
  <c r="F181" i="17" s="1"/>
  <c r="K168" i="7"/>
  <c r="P169" i="1" s="1"/>
  <c r="S181" i="1" s="1"/>
  <c r="O168" i="7"/>
  <c r="G169" i="7"/>
  <c r="C170" i="17" s="1"/>
  <c r="K169" i="7"/>
  <c r="P170" i="1" s="1"/>
  <c r="S182" i="1" s="1"/>
  <c r="O169" i="7"/>
  <c r="J175" i="1" l="1"/>
  <c r="K186" i="1"/>
  <c r="D171" i="17"/>
  <c r="F182" i="17"/>
  <c r="H171" i="1"/>
  <c r="I171" i="1" s="1"/>
  <c r="K183" i="1" s="1"/>
  <c r="E183" i="1"/>
  <c r="C173" i="1"/>
  <c r="E184" i="1"/>
  <c r="P170" i="7"/>
  <c r="B19" i="20"/>
  <c r="B13" i="20"/>
  <c r="Q171" i="1"/>
  <c r="Y173" i="1"/>
  <c r="J174" i="1"/>
  <c r="Y172" i="1"/>
  <c r="L170" i="7"/>
  <c r="C172" i="1"/>
  <c r="H172" i="1"/>
  <c r="I172" i="1" s="1"/>
  <c r="H170" i="7"/>
  <c r="I169" i="7"/>
  <c r="J170" i="7" s="1"/>
  <c r="J171" i="7"/>
  <c r="N171" i="7"/>
  <c r="D170" i="17"/>
  <c r="M169" i="7"/>
  <c r="N170" i="7" s="1"/>
  <c r="X170" i="1"/>
  <c r="AA182" i="1" s="1"/>
  <c r="X169" i="1"/>
  <c r="AA181" i="1" s="1"/>
  <c r="B169" i="1"/>
  <c r="E181" i="1" s="1"/>
  <c r="B174" i="9"/>
  <c r="B173" i="9"/>
  <c r="B170" i="1"/>
  <c r="Q170" i="1"/>
  <c r="L169" i="7"/>
  <c r="M168" i="7"/>
  <c r="I168" i="7"/>
  <c r="P169" i="7"/>
  <c r="H169" i="7"/>
  <c r="A171" i="9"/>
  <c r="A172" i="9"/>
  <c r="A167" i="17"/>
  <c r="B167" i="17"/>
  <c r="A168" i="17"/>
  <c r="B168" i="17"/>
  <c r="A167" i="1"/>
  <c r="G167" i="1"/>
  <c r="A168" i="1"/>
  <c r="G168" i="1"/>
  <c r="G166" i="7"/>
  <c r="C167" i="17" s="1"/>
  <c r="F179" i="17" s="1"/>
  <c r="K166" i="7"/>
  <c r="O166" i="7"/>
  <c r="X167" i="1" s="1"/>
  <c r="AA179" i="1" s="1"/>
  <c r="G167" i="7"/>
  <c r="B168" i="1" s="1"/>
  <c r="E180" i="1" s="1"/>
  <c r="K167" i="7"/>
  <c r="P168" i="1" s="1"/>
  <c r="S180" i="1" s="1"/>
  <c r="O167" i="7"/>
  <c r="O59" i="3" l="1"/>
  <c r="N59" i="3"/>
  <c r="M59" i="3"/>
  <c r="H170" i="1"/>
  <c r="I170" i="1" s="1"/>
  <c r="E182" i="1"/>
  <c r="J173" i="1"/>
  <c r="K184" i="1"/>
  <c r="Q169" i="1"/>
  <c r="C171" i="1"/>
  <c r="Y170" i="1"/>
  <c r="Y171" i="1"/>
  <c r="M167" i="7"/>
  <c r="N168" i="7" s="1"/>
  <c r="L167" i="7"/>
  <c r="J172" i="1"/>
  <c r="H169" i="1"/>
  <c r="I169" i="1" s="1"/>
  <c r="C169" i="1"/>
  <c r="P168" i="7"/>
  <c r="H168" i="7"/>
  <c r="C170" i="1"/>
  <c r="L168" i="7"/>
  <c r="J169" i="7"/>
  <c r="N169" i="7"/>
  <c r="X168" i="1"/>
  <c r="AA180" i="1" s="1"/>
  <c r="B171" i="9"/>
  <c r="B167" i="1"/>
  <c r="H168" i="1"/>
  <c r="I168" i="1" s="1"/>
  <c r="K180" i="1" s="1"/>
  <c r="P167" i="1"/>
  <c r="S179" i="1" s="1"/>
  <c r="C168" i="17"/>
  <c r="B172" i="9"/>
  <c r="I167" i="7"/>
  <c r="J168" i="7" s="1"/>
  <c r="H167" i="7"/>
  <c r="P167" i="7"/>
  <c r="M166" i="7"/>
  <c r="I166" i="7"/>
  <c r="A170" i="9"/>
  <c r="A166" i="17"/>
  <c r="B166" i="17"/>
  <c r="A166" i="1"/>
  <c r="G166" i="1"/>
  <c r="G165" i="7"/>
  <c r="H166" i="7" s="1"/>
  <c r="K165" i="7"/>
  <c r="L166" i="7" s="1"/>
  <c r="O165" i="7"/>
  <c r="B170" i="9" s="1"/>
  <c r="J171" i="1" l="1"/>
  <c r="K182" i="1"/>
  <c r="J170" i="1"/>
  <c r="K181" i="1"/>
  <c r="C168" i="1"/>
  <c r="E179" i="1"/>
  <c r="D169" i="17"/>
  <c r="F180" i="17"/>
  <c r="Q168" i="1"/>
  <c r="Y168" i="1"/>
  <c r="H167" i="1"/>
  <c r="I167" i="1" s="1"/>
  <c r="Y169" i="1"/>
  <c r="J169" i="1"/>
  <c r="B166" i="1"/>
  <c r="D168" i="17"/>
  <c r="P166" i="7"/>
  <c r="N167" i="7"/>
  <c r="J167" i="7"/>
  <c r="X166" i="1"/>
  <c r="AA178" i="1" s="1"/>
  <c r="P166" i="1"/>
  <c r="S178" i="1" s="1"/>
  <c r="C166" i="17"/>
  <c r="I165" i="7"/>
  <c r="J166" i="7" s="1"/>
  <c r="M165" i="7"/>
  <c r="N166" i="7" s="1"/>
  <c r="A169" i="9"/>
  <c r="A165" i="17"/>
  <c r="B165" i="17"/>
  <c r="A165" i="1"/>
  <c r="G165" i="1"/>
  <c r="G164" i="7"/>
  <c r="H165" i="7" s="1"/>
  <c r="K164" i="7"/>
  <c r="L165" i="7" s="1"/>
  <c r="O164" i="7"/>
  <c r="P165" i="7" s="1"/>
  <c r="C167" i="1" l="1"/>
  <c r="E178" i="1"/>
  <c r="D167" i="17"/>
  <c r="F178" i="17"/>
  <c r="J168" i="1"/>
  <c r="K179" i="1"/>
  <c r="Q167" i="1"/>
  <c r="Y167" i="1"/>
  <c r="H166" i="1"/>
  <c r="I166" i="1" s="1"/>
  <c r="C165" i="17"/>
  <c r="B165" i="1"/>
  <c r="E177" i="1" s="1"/>
  <c r="P165" i="1"/>
  <c r="S177" i="1" s="1"/>
  <c r="X165" i="1"/>
  <c r="AA177" i="1" s="1"/>
  <c r="B169" i="9"/>
  <c r="I164" i="7"/>
  <c r="J165" i="7" s="1"/>
  <c r="M164" i="7"/>
  <c r="N165" i="7" s="1"/>
  <c r="A167" i="9"/>
  <c r="A168" i="9"/>
  <c r="G57" i="3"/>
  <c r="F57" i="3"/>
  <c r="C57" i="3"/>
  <c r="A163" i="17"/>
  <c r="B163" i="17"/>
  <c r="A164" i="17"/>
  <c r="B164" i="17"/>
  <c r="A163" i="1"/>
  <c r="G163" i="1"/>
  <c r="A164" i="1"/>
  <c r="G164" i="1"/>
  <c r="G162" i="7"/>
  <c r="B163" i="1" s="1"/>
  <c r="K162" i="7"/>
  <c r="P163" i="1" s="1"/>
  <c r="O162" i="7"/>
  <c r="X163" i="1" s="1"/>
  <c r="Z166" i="1" s="1"/>
  <c r="G163" i="7"/>
  <c r="B164" i="1" s="1"/>
  <c r="E176" i="1" s="1"/>
  <c r="K163" i="7"/>
  <c r="P164" i="1" s="1"/>
  <c r="S176" i="1" s="1"/>
  <c r="O163" i="7"/>
  <c r="X164" i="1" s="1"/>
  <c r="AA176" i="1" s="1"/>
  <c r="J167" i="1" l="1"/>
  <c r="K178" i="1"/>
  <c r="H57" i="3"/>
  <c r="D166" i="17"/>
  <c r="F177" i="17"/>
  <c r="R165" i="1"/>
  <c r="S175" i="1"/>
  <c r="R175" i="1"/>
  <c r="R173" i="1"/>
  <c r="R171" i="1"/>
  <c r="R174" i="1"/>
  <c r="R172" i="1"/>
  <c r="R169" i="1"/>
  <c r="R170" i="1"/>
  <c r="R168" i="1"/>
  <c r="R167" i="1"/>
  <c r="AA175" i="1"/>
  <c r="Z175" i="1"/>
  <c r="Z173" i="1"/>
  <c r="Z174" i="1"/>
  <c r="Z172" i="1"/>
  <c r="Z171" i="1"/>
  <c r="Z169" i="1"/>
  <c r="Z170" i="1"/>
  <c r="Z167" i="1"/>
  <c r="Z168" i="1"/>
  <c r="R164" i="1"/>
  <c r="R166" i="1"/>
  <c r="Z164" i="1"/>
  <c r="Y166" i="1"/>
  <c r="Z165" i="1"/>
  <c r="D175" i="1"/>
  <c r="E175" i="1"/>
  <c r="D174" i="1"/>
  <c r="D173" i="1"/>
  <c r="D171" i="1"/>
  <c r="D172" i="1"/>
  <c r="D170" i="1"/>
  <c r="D169" i="1"/>
  <c r="D166" i="1"/>
  <c r="D167" i="1"/>
  <c r="D168" i="1"/>
  <c r="Q165" i="1"/>
  <c r="C165" i="1"/>
  <c r="C166" i="1"/>
  <c r="D165" i="1"/>
  <c r="B167" i="9"/>
  <c r="H165" i="1"/>
  <c r="I165" i="1" s="1"/>
  <c r="Q166" i="1"/>
  <c r="B168" i="9"/>
  <c r="Y165" i="1"/>
  <c r="P164" i="7"/>
  <c r="L164" i="7"/>
  <c r="H164" i="7"/>
  <c r="H163" i="1"/>
  <c r="I163" i="1" s="1"/>
  <c r="K175" i="1" s="1"/>
  <c r="C164" i="1"/>
  <c r="D164" i="1"/>
  <c r="C164" i="17"/>
  <c r="C163" i="17"/>
  <c r="I163" i="7"/>
  <c r="J164" i="7" s="1"/>
  <c r="H163" i="7"/>
  <c r="Q164" i="1"/>
  <c r="Y164" i="1"/>
  <c r="H164" i="1"/>
  <c r="I164" i="1" s="1"/>
  <c r="M163" i="7"/>
  <c r="N164" i="7" s="1"/>
  <c r="I162" i="7"/>
  <c r="M162" i="7"/>
  <c r="P163" i="7"/>
  <c r="L163" i="7"/>
  <c r="J140" i="17"/>
  <c r="A165" i="9"/>
  <c r="A166" i="9"/>
  <c r="A161" i="17"/>
  <c r="B161" i="17"/>
  <c r="A162" i="17"/>
  <c r="B162" i="17"/>
  <c r="A161" i="1"/>
  <c r="G161" i="1"/>
  <c r="A162" i="1"/>
  <c r="G162" i="1"/>
  <c r="G161" i="7"/>
  <c r="K161" i="7"/>
  <c r="O161" i="7"/>
  <c r="G160" i="7"/>
  <c r="C161" i="17" s="1"/>
  <c r="F173" i="17" s="1"/>
  <c r="K160" i="7"/>
  <c r="P161" i="1" s="1"/>
  <c r="S173" i="1" s="1"/>
  <c r="O160" i="7"/>
  <c r="B165" i="9" s="1"/>
  <c r="I58" i="3" l="1"/>
  <c r="L57" i="3"/>
  <c r="J165" i="1"/>
  <c r="K176" i="1"/>
  <c r="J166" i="1"/>
  <c r="K177" i="1"/>
  <c r="D165" i="17"/>
  <c r="F176" i="17"/>
  <c r="E175" i="17"/>
  <c r="F175" i="17"/>
  <c r="N58" i="3"/>
  <c r="O58" i="3"/>
  <c r="E174" i="17"/>
  <c r="E173" i="17"/>
  <c r="E171" i="17"/>
  <c r="E172" i="17"/>
  <c r="E169" i="17"/>
  <c r="E170" i="17"/>
  <c r="E167" i="17"/>
  <c r="E168" i="17"/>
  <c r="B161" i="1"/>
  <c r="E173" i="1" s="1"/>
  <c r="E165" i="17"/>
  <c r="E166" i="17"/>
  <c r="N163" i="7"/>
  <c r="J163" i="7"/>
  <c r="E164" i="17"/>
  <c r="D164" i="17"/>
  <c r="J164" i="1"/>
  <c r="L161" i="7"/>
  <c r="L162" i="7"/>
  <c r="H161" i="7"/>
  <c r="H162" i="7"/>
  <c r="P162" i="1"/>
  <c r="P161" i="7"/>
  <c r="P162" i="7"/>
  <c r="X161" i="1"/>
  <c r="AA173" i="1" s="1"/>
  <c r="C162" i="17"/>
  <c r="X162" i="1"/>
  <c r="AA174" i="1" s="1"/>
  <c r="B162" i="1"/>
  <c r="E174" i="1" s="1"/>
  <c r="B166" i="9"/>
  <c r="Q162" i="1"/>
  <c r="M161" i="7"/>
  <c r="I161" i="7"/>
  <c r="J162" i="7" s="1"/>
  <c r="I160" i="7"/>
  <c r="M160" i="7"/>
  <c r="A163" i="9"/>
  <c r="A164" i="9"/>
  <c r="C56" i="3"/>
  <c r="A159" i="17"/>
  <c r="B159" i="17"/>
  <c r="A160" i="17"/>
  <c r="B160" i="17"/>
  <c r="A159" i="1"/>
  <c r="G159" i="1"/>
  <c r="A160" i="1"/>
  <c r="G160" i="1"/>
  <c r="G158" i="7"/>
  <c r="K158" i="7"/>
  <c r="P159" i="1" s="1"/>
  <c r="S171" i="1" s="1"/>
  <c r="O158" i="7"/>
  <c r="X159" i="1" s="1"/>
  <c r="AA171" i="1" s="1"/>
  <c r="G159" i="7"/>
  <c r="C160" i="17" s="1"/>
  <c r="K159" i="7"/>
  <c r="L160" i="7" s="1"/>
  <c r="O159" i="7"/>
  <c r="H161" i="1" l="1"/>
  <c r="I161" i="1" s="1"/>
  <c r="K173" i="1" s="1"/>
  <c r="D162" i="17"/>
  <c r="F174" i="17"/>
  <c r="Q163" i="1"/>
  <c r="S174" i="1"/>
  <c r="D161" i="17"/>
  <c r="F172" i="17"/>
  <c r="Y162" i="1"/>
  <c r="Y163" i="1"/>
  <c r="D163" i="17"/>
  <c r="C162" i="1"/>
  <c r="C163" i="1"/>
  <c r="N161" i="7"/>
  <c r="N162" i="7"/>
  <c r="H162" i="1"/>
  <c r="I162" i="1" s="1"/>
  <c r="K174" i="1" s="1"/>
  <c r="P159" i="7"/>
  <c r="B164" i="9"/>
  <c r="P160" i="7"/>
  <c r="J161" i="7"/>
  <c r="H160" i="7"/>
  <c r="B160" i="1"/>
  <c r="I159" i="7"/>
  <c r="J160" i="7" s="1"/>
  <c r="B159" i="1"/>
  <c r="E171" i="1" s="1"/>
  <c r="P160" i="1"/>
  <c r="C159" i="17"/>
  <c r="F171" i="17" s="1"/>
  <c r="B163" i="9"/>
  <c r="M159" i="7"/>
  <c r="N160" i="7" s="1"/>
  <c r="X160" i="1"/>
  <c r="H160" i="1"/>
  <c r="I160" i="1" s="1"/>
  <c r="H159" i="7"/>
  <c r="L159" i="7"/>
  <c r="M158" i="7"/>
  <c r="I158" i="7"/>
  <c r="A161" i="9"/>
  <c r="A162" i="9"/>
  <c r="A157" i="17"/>
  <c r="B157" i="17"/>
  <c r="A158" i="17"/>
  <c r="B158" i="17"/>
  <c r="A157" i="1"/>
  <c r="G157" i="1"/>
  <c r="A158" i="1"/>
  <c r="G158" i="1"/>
  <c r="G156" i="7"/>
  <c r="C157" i="17" s="1"/>
  <c r="F169" i="17" s="1"/>
  <c r="K156" i="7"/>
  <c r="P157" i="1" s="1"/>
  <c r="S169" i="1" s="1"/>
  <c r="O156" i="7"/>
  <c r="G157" i="7"/>
  <c r="B158" i="1" s="1"/>
  <c r="E170" i="1" s="1"/>
  <c r="K157" i="7"/>
  <c r="P158" i="1" s="1"/>
  <c r="O157" i="7"/>
  <c r="Y161" i="1" l="1"/>
  <c r="AA172" i="1"/>
  <c r="Q161" i="1"/>
  <c r="S172" i="1"/>
  <c r="C161" i="1"/>
  <c r="E172" i="1"/>
  <c r="J161" i="1"/>
  <c r="K172" i="1"/>
  <c r="Q159" i="1"/>
  <c r="S170" i="1"/>
  <c r="J162" i="1"/>
  <c r="J163" i="1"/>
  <c r="C160" i="1"/>
  <c r="J159" i="7"/>
  <c r="H158" i="7"/>
  <c r="M157" i="7"/>
  <c r="N158" i="7" s="1"/>
  <c r="Y160" i="1"/>
  <c r="Q160" i="1"/>
  <c r="C159" i="1"/>
  <c r="H159" i="1"/>
  <c r="I159" i="1" s="1"/>
  <c r="D160" i="17"/>
  <c r="P158" i="7"/>
  <c r="L158" i="7"/>
  <c r="N159" i="7"/>
  <c r="Q158" i="1"/>
  <c r="C158" i="17"/>
  <c r="X158" i="1"/>
  <c r="X157" i="1"/>
  <c r="AA169" i="1" s="1"/>
  <c r="B162" i="9"/>
  <c r="B161" i="9"/>
  <c r="B157" i="1"/>
  <c r="H158" i="1"/>
  <c r="I158" i="1" s="1"/>
  <c r="K170" i="1" s="1"/>
  <c r="I157" i="7"/>
  <c r="J158" i="7" s="1"/>
  <c r="P157" i="7"/>
  <c r="L157" i="7"/>
  <c r="H157" i="7"/>
  <c r="M156" i="7"/>
  <c r="I156" i="7"/>
  <c r="A158" i="9"/>
  <c r="A159" i="9"/>
  <c r="A160" i="9"/>
  <c r="A154" i="17"/>
  <c r="B154" i="17"/>
  <c r="A155" i="17"/>
  <c r="B155" i="17"/>
  <c r="A156" i="17"/>
  <c r="B156" i="17"/>
  <c r="A154" i="1"/>
  <c r="G154" i="1"/>
  <c r="A155" i="1"/>
  <c r="G155" i="1"/>
  <c r="A156" i="1"/>
  <c r="G156" i="1"/>
  <c r="G153" i="7"/>
  <c r="C154" i="17" s="1"/>
  <c r="F166" i="17" s="1"/>
  <c r="K153" i="7"/>
  <c r="P154" i="1" s="1"/>
  <c r="S166" i="1" s="1"/>
  <c r="O153" i="7"/>
  <c r="X154" i="1" s="1"/>
  <c r="AA166" i="1" s="1"/>
  <c r="G154" i="7"/>
  <c r="C155" i="17" s="1"/>
  <c r="F167" i="17" s="1"/>
  <c r="K154" i="7"/>
  <c r="O154" i="7"/>
  <c r="G155" i="7"/>
  <c r="K155" i="7"/>
  <c r="P156" i="1" s="1"/>
  <c r="O155" i="7"/>
  <c r="B160" i="9" s="1"/>
  <c r="J160" i="1" l="1"/>
  <c r="K171" i="1"/>
  <c r="C158" i="1"/>
  <c r="E169" i="1"/>
  <c r="Y159" i="1"/>
  <c r="AA170" i="1"/>
  <c r="D158" i="17"/>
  <c r="F170" i="17"/>
  <c r="Q157" i="1"/>
  <c r="S168" i="1"/>
  <c r="M154" i="7"/>
  <c r="H155" i="7"/>
  <c r="J159" i="1"/>
  <c r="D159" i="17"/>
  <c r="Y158" i="1"/>
  <c r="B154" i="1"/>
  <c r="H157" i="1"/>
  <c r="I157" i="1" s="1"/>
  <c r="L156" i="7"/>
  <c r="I154" i="7"/>
  <c r="B155" i="1"/>
  <c r="P156" i="7"/>
  <c r="H156" i="7"/>
  <c r="J157" i="7"/>
  <c r="N157" i="7"/>
  <c r="D155" i="17"/>
  <c r="C156" i="17"/>
  <c r="P155" i="1"/>
  <c r="B159" i="9"/>
  <c r="B158" i="9"/>
  <c r="X156" i="1"/>
  <c r="B156" i="1"/>
  <c r="E168" i="1" s="1"/>
  <c r="X155" i="1"/>
  <c r="AA167" i="1" s="1"/>
  <c r="P155" i="7"/>
  <c r="L155" i="7"/>
  <c r="L154" i="7"/>
  <c r="I155" i="7"/>
  <c r="M153" i="7"/>
  <c r="I153" i="7"/>
  <c r="P154" i="7"/>
  <c r="H154" i="7"/>
  <c r="M155" i="7"/>
  <c r="A156" i="9"/>
  <c r="A157" i="9"/>
  <c r="A152" i="17"/>
  <c r="B152" i="17"/>
  <c r="A153" i="17"/>
  <c r="B153" i="17"/>
  <c r="A152" i="1"/>
  <c r="G152" i="1"/>
  <c r="A153" i="1"/>
  <c r="G153" i="1"/>
  <c r="G151" i="7"/>
  <c r="C152" i="17" s="1"/>
  <c r="F164" i="17" s="1"/>
  <c r="K151" i="7"/>
  <c r="P152" i="1" s="1"/>
  <c r="S164" i="1" s="1"/>
  <c r="O151" i="7"/>
  <c r="G152" i="7"/>
  <c r="C153" i="17" s="1"/>
  <c r="K152" i="7"/>
  <c r="P153" i="1" s="1"/>
  <c r="O152" i="7"/>
  <c r="B157" i="9" s="1"/>
  <c r="N155" i="7" l="1"/>
  <c r="J158" i="1"/>
  <c r="K169" i="1"/>
  <c r="H155" i="1"/>
  <c r="I155" i="1" s="1"/>
  <c r="K167" i="1" s="1"/>
  <c r="E167" i="1"/>
  <c r="Q156" i="1"/>
  <c r="S167" i="1"/>
  <c r="Y157" i="1"/>
  <c r="AA168" i="1"/>
  <c r="D157" i="17"/>
  <c r="F168" i="17"/>
  <c r="H154" i="1"/>
  <c r="I154" i="1" s="1"/>
  <c r="K166" i="1" s="1"/>
  <c r="E166" i="1"/>
  <c r="Q154" i="1"/>
  <c r="S165" i="1"/>
  <c r="D154" i="17"/>
  <c r="F165" i="17"/>
  <c r="C156" i="1"/>
  <c r="J155" i="7"/>
  <c r="C157" i="1"/>
  <c r="C155" i="1"/>
  <c r="J156" i="7"/>
  <c r="N156" i="7"/>
  <c r="Y156" i="1"/>
  <c r="D156" i="17"/>
  <c r="Q155" i="1"/>
  <c r="Y155" i="1"/>
  <c r="H156" i="1"/>
  <c r="I156" i="1" s="1"/>
  <c r="P152" i="7"/>
  <c r="P153" i="7"/>
  <c r="L153" i="7"/>
  <c r="H153" i="7"/>
  <c r="N154" i="7"/>
  <c r="J154" i="7"/>
  <c r="Q153" i="1"/>
  <c r="D153" i="17"/>
  <c r="B153" i="1"/>
  <c r="E165" i="1" s="1"/>
  <c r="X152" i="1"/>
  <c r="AA164" i="1" s="1"/>
  <c r="H152" i="7"/>
  <c r="B152" i="1"/>
  <c r="B156" i="9"/>
  <c r="I152" i="7"/>
  <c r="J153" i="7" s="1"/>
  <c r="X153" i="1"/>
  <c r="M152" i="7"/>
  <c r="N153" i="7" s="1"/>
  <c r="L152" i="7"/>
  <c r="M151" i="7"/>
  <c r="I151" i="7"/>
  <c r="A154" i="9"/>
  <c r="A155" i="9"/>
  <c r="G56" i="3"/>
  <c r="F56" i="3"/>
  <c r="A150" i="17"/>
  <c r="B150" i="17"/>
  <c r="A151" i="17"/>
  <c r="B151" i="17"/>
  <c r="A150" i="1"/>
  <c r="G150" i="1"/>
  <c r="A151" i="1"/>
  <c r="G151" i="1"/>
  <c r="G149" i="7"/>
  <c r="C150" i="17" s="1"/>
  <c r="F162" i="17" s="1"/>
  <c r="K149" i="7"/>
  <c r="P150" i="1" s="1"/>
  <c r="S162" i="1" s="1"/>
  <c r="O149" i="7"/>
  <c r="X150" i="1" s="1"/>
  <c r="AA162" i="1" s="1"/>
  <c r="G150" i="7"/>
  <c r="C151" i="17" s="1"/>
  <c r="K150" i="7"/>
  <c r="P151" i="1" s="1"/>
  <c r="O150" i="7"/>
  <c r="B155" i="9" s="1"/>
  <c r="H56" i="3" l="1"/>
  <c r="L56" i="3" s="1"/>
  <c r="J155" i="1"/>
  <c r="J157" i="1"/>
  <c r="K168" i="1"/>
  <c r="Y154" i="1"/>
  <c r="AA165" i="1"/>
  <c r="H152" i="1"/>
  <c r="I152" i="1" s="1"/>
  <c r="K164" i="1" s="1"/>
  <c r="E164" i="1"/>
  <c r="R163" i="1"/>
  <c r="S163" i="1"/>
  <c r="E163" i="17"/>
  <c r="F163" i="17"/>
  <c r="E162" i="17"/>
  <c r="E161" i="17"/>
  <c r="R161" i="1"/>
  <c r="R162" i="1"/>
  <c r="R159" i="1"/>
  <c r="R160" i="1"/>
  <c r="E160" i="17"/>
  <c r="E159" i="17"/>
  <c r="D152" i="17"/>
  <c r="E157" i="17"/>
  <c r="E158" i="17"/>
  <c r="R155" i="1"/>
  <c r="R158" i="1"/>
  <c r="R157" i="1"/>
  <c r="E153" i="17"/>
  <c r="E155" i="17"/>
  <c r="E154" i="17"/>
  <c r="E152" i="17"/>
  <c r="E156" i="17"/>
  <c r="J156" i="1"/>
  <c r="Q152" i="1"/>
  <c r="R154" i="1"/>
  <c r="R156" i="1"/>
  <c r="H153" i="1"/>
  <c r="I153" i="1" s="1"/>
  <c r="C154" i="1"/>
  <c r="P151" i="7"/>
  <c r="R153" i="1"/>
  <c r="Y153" i="1"/>
  <c r="R152" i="1"/>
  <c r="C153" i="1"/>
  <c r="X151" i="1"/>
  <c r="L151" i="7"/>
  <c r="H151" i="7"/>
  <c r="N152" i="7"/>
  <c r="J152" i="7"/>
  <c r="Q151" i="1"/>
  <c r="D151" i="17"/>
  <c r="B151" i="1"/>
  <c r="B154" i="9"/>
  <c r="M150" i="7"/>
  <c r="N151" i="7" s="1"/>
  <c r="B150" i="1"/>
  <c r="E162" i="1" s="1"/>
  <c r="I150" i="7"/>
  <c r="J151" i="7" s="1"/>
  <c r="H150" i="7"/>
  <c r="L150" i="7"/>
  <c r="P150" i="7"/>
  <c r="I149" i="7"/>
  <c r="M149" i="7"/>
  <c r="A152" i="9"/>
  <c r="A153" i="9"/>
  <c r="A148" i="17"/>
  <c r="B148" i="17"/>
  <c r="A149" i="17"/>
  <c r="B149" i="17"/>
  <c r="A148" i="1"/>
  <c r="G148" i="1"/>
  <c r="A149" i="1"/>
  <c r="G149" i="1"/>
  <c r="G147" i="7"/>
  <c r="C148" i="17" s="1"/>
  <c r="F160" i="17" s="1"/>
  <c r="K147" i="7"/>
  <c r="O147" i="7"/>
  <c r="B152" i="9" s="1"/>
  <c r="G148" i="7"/>
  <c r="B149" i="1" s="1"/>
  <c r="E161" i="1" s="1"/>
  <c r="K148" i="7"/>
  <c r="P149" i="1" s="1"/>
  <c r="O148" i="7"/>
  <c r="B153" i="9" s="1"/>
  <c r="I57" i="3" l="1"/>
  <c r="J154" i="1"/>
  <c r="K165" i="1"/>
  <c r="Z163" i="1"/>
  <c r="AA163" i="1"/>
  <c r="E163" i="1"/>
  <c r="D163" i="1"/>
  <c r="D162" i="1"/>
  <c r="D161" i="1"/>
  <c r="Q150" i="1"/>
  <c r="S161" i="1"/>
  <c r="Z161" i="1"/>
  <c r="Z162" i="1"/>
  <c r="J153" i="1"/>
  <c r="Z159" i="1"/>
  <c r="Z160" i="1"/>
  <c r="D160" i="1"/>
  <c r="D159" i="1"/>
  <c r="Z157" i="1"/>
  <c r="Z158" i="1"/>
  <c r="D158" i="1"/>
  <c r="D157" i="1"/>
  <c r="Y151" i="1"/>
  <c r="Z154" i="1"/>
  <c r="Z156" i="1"/>
  <c r="Z155" i="1"/>
  <c r="C152" i="1"/>
  <c r="D154" i="1"/>
  <c r="D155" i="1"/>
  <c r="D156" i="1"/>
  <c r="Z153" i="1"/>
  <c r="D152" i="1"/>
  <c r="Y152" i="1"/>
  <c r="D153" i="1"/>
  <c r="Z152" i="1"/>
  <c r="N150" i="7"/>
  <c r="H149" i="7"/>
  <c r="C150" i="1"/>
  <c r="H150" i="1"/>
  <c r="I150" i="1" s="1"/>
  <c r="K162" i="1" s="1"/>
  <c r="H151" i="1"/>
  <c r="I151" i="1" s="1"/>
  <c r="C151" i="1"/>
  <c r="P149" i="7"/>
  <c r="L149" i="7"/>
  <c r="J150" i="7"/>
  <c r="B148" i="1"/>
  <c r="H148" i="1" s="1"/>
  <c r="I148" i="1" s="1"/>
  <c r="K160" i="1" s="1"/>
  <c r="X149" i="1"/>
  <c r="H149" i="1"/>
  <c r="I149" i="1" s="1"/>
  <c r="K161" i="1" s="1"/>
  <c r="C149" i="17"/>
  <c r="L148" i="7"/>
  <c r="X148" i="1"/>
  <c r="P148" i="1"/>
  <c r="I147" i="7"/>
  <c r="I148" i="7"/>
  <c r="J149" i="7" s="1"/>
  <c r="H148" i="7"/>
  <c r="M148" i="7"/>
  <c r="N149" i="7" s="1"/>
  <c r="P148" i="7"/>
  <c r="M147" i="7"/>
  <c r="A150" i="9"/>
  <c r="A151" i="9"/>
  <c r="A146" i="17"/>
  <c r="B146" i="17"/>
  <c r="A147" i="17"/>
  <c r="B147" i="17"/>
  <c r="A146" i="1"/>
  <c r="G146" i="1"/>
  <c r="A147" i="1"/>
  <c r="G147" i="1"/>
  <c r="G145" i="7"/>
  <c r="B146" i="1" s="1"/>
  <c r="E158" i="1" s="1"/>
  <c r="K145" i="7"/>
  <c r="O145" i="7"/>
  <c r="G146" i="7"/>
  <c r="H147" i="7" s="1"/>
  <c r="K146" i="7"/>
  <c r="P147" i="1" s="1"/>
  <c r="S159" i="1" s="1"/>
  <c r="O146" i="7"/>
  <c r="J152" i="1" l="1"/>
  <c r="K163" i="1"/>
  <c r="D150" i="17"/>
  <c r="F161" i="17"/>
  <c r="Y150" i="1"/>
  <c r="AA161" i="1"/>
  <c r="C149" i="1"/>
  <c r="E160" i="1"/>
  <c r="Y149" i="1"/>
  <c r="AA160" i="1"/>
  <c r="Q149" i="1"/>
  <c r="S160" i="1"/>
  <c r="M146" i="7"/>
  <c r="N147" i="7" s="1"/>
  <c r="I145" i="7"/>
  <c r="J150" i="1"/>
  <c r="J151" i="1"/>
  <c r="H146" i="7"/>
  <c r="B147" i="1"/>
  <c r="C147" i="1" s="1"/>
  <c r="L147" i="7"/>
  <c r="J148" i="7"/>
  <c r="Q148" i="1"/>
  <c r="D149" i="17"/>
  <c r="J149" i="1"/>
  <c r="N148" i="7"/>
  <c r="P147" i="7"/>
  <c r="P146" i="7"/>
  <c r="X146" i="1"/>
  <c r="AA158" i="1" s="1"/>
  <c r="C147" i="17"/>
  <c r="F159" i="17" s="1"/>
  <c r="X147" i="1"/>
  <c r="AA159" i="1" s="1"/>
  <c r="P146" i="1"/>
  <c r="C146" i="17"/>
  <c r="F158" i="17" s="1"/>
  <c r="B150" i="9"/>
  <c r="B151" i="9"/>
  <c r="H147" i="1"/>
  <c r="I147" i="1" s="1"/>
  <c r="H146" i="1"/>
  <c r="I146" i="1" s="1"/>
  <c r="K158" i="1" s="1"/>
  <c r="I146" i="7"/>
  <c r="L146" i="7"/>
  <c r="M145" i="7"/>
  <c r="A148" i="9"/>
  <c r="A149" i="9"/>
  <c r="A144" i="17"/>
  <c r="B144" i="17"/>
  <c r="A145" i="17"/>
  <c r="B145" i="17"/>
  <c r="A144" i="1"/>
  <c r="G144" i="1"/>
  <c r="A145" i="1"/>
  <c r="G145" i="1"/>
  <c r="G143" i="7"/>
  <c r="K143" i="7"/>
  <c r="O143" i="7"/>
  <c r="B148" i="9" s="1"/>
  <c r="G144" i="7"/>
  <c r="C145" i="17" s="1"/>
  <c r="F157" i="17" s="1"/>
  <c r="K144" i="7"/>
  <c r="P145" i="1" s="1"/>
  <c r="S157" i="1" s="1"/>
  <c r="O144" i="7"/>
  <c r="J148" i="1" l="1"/>
  <c r="K159" i="1"/>
  <c r="C148" i="1"/>
  <c r="E159" i="1"/>
  <c r="Q147" i="1"/>
  <c r="S158" i="1"/>
  <c r="H145" i="7"/>
  <c r="Y147" i="1"/>
  <c r="D147" i="17"/>
  <c r="D148" i="17"/>
  <c r="Y148" i="1"/>
  <c r="J146" i="7"/>
  <c r="J147" i="7"/>
  <c r="J147" i="1"/>
  <c r="Q146" i="1"/>
  <c r="L145" i="7"/>
  <c r="D146" i="17"/>
  <c r="X145" i="1"/>
  <c r="P145" i="7"/>
  <c r="N146" i="7"/>
  <c r="B145" i="1"/>
  <c r="M144" i="7"/>
  <c r="N145" i="7" s="1"/>
  <c r="L144" i="7"/>
  <c r="X144" i="1"/>
  <c r="AA156" i="1" s="1"/>
  <c r="P144" i="1"/>
  <c r="B144" i="1"/>
  <c r="C144" i="17"/>
  <c r="F156" i="17" s="1"/>
  <c r="B149" i="9"/>
  <c r="I144" i="7"/>
  <c r="J145" i="7" s="1"/>
  <c r="H144" i="7"/>
  <c r="P144" i="7"/>
  <c r="M143" i="7"/>
  <c r="I143" i="7"/>
  <c r="A146" i="9"/>
  <c r="A147" i="9"/>
  <c r="A142" i="17"/>
  <c r="B142" i="17"/>
  <c r="A143" i="17"/>
  <c r="B143" i="17"/>
  <c r="A142" i="1"/>
  <c r="G142" i="1"/>
  <c r="A143" i="1"/>
  <c r="G143" i="1"/>
  <c r="G141" i="7"/>
  <c r="B142" i="1" s="1"/>
  <c r="E154" i="1" s="1"/>
  <c r="K141" i="7"/>
  <c r="O141" i="7"/>
  <c r="B146" i="9" s="1"/>
  <c r="G142" i="7"/>
  <c r="B143" i="1" s="1"/>
  <c r="E155" i="1" s="1"/>
  <c r="K142" i="7"/>
  <c r="P143" i="1" s="1"/>
  <c r="S155" i="1" s="1"/>
  <c r="O142" i="7"/>
  <c r="B147" i="9" s="1"/>
  <c r="Y146" i="1" l="1"/>
  <c r="AA157" i="1"/>
  <c r="C146" i="1"/>
  <c r="E157" i="1"/>
  <c r="H144" i="1"/>
  <c r="I144" i="1" s="1"/>
  <c r="K156" i="1" s="1"/>
  <c r="E156" i="1"/>
  <c r="Q145" i="1"/>
  <c r="S156" i="1"/>
  <c r="H143" i="7"/>
  <c r="X142" i="1"/>
  <c r="AA154" i="1" s="1"/>
  <c r="C142" i="17"/>
  <c r="F154" i="17" s="1"/>
  <c r="C143" i="17"/>
  <c r="F155" i="17" s="1"/>
  <c r="L143" i="7"/>
  <c r="C144" i="1"/>
  <c r="P143" i="7"/>
  <c r="Q144" i="1"/>
  <c r="H145" i="1"/>
  <c r="I145" i="1" s="1"/>
  <c r="C145" i="1"/>
  <c r="Y145" i="1"/>
  <c r="D145" i="17"/>
  <c r="L142" i="7"/>
  <c r="N144" i="7"/>
  <c r="J144" i="7"/>
  <c r="C143" i="1"/>
  <c r="H143" i="1"/>
  <c r="I143" i="1" s="1"/>
  <c r="X143" i="1"/>
  <c r="AA155" i="1" s="1"/>
  <c r="P142" i="1"/>
  <c r="H142" i="1"/>
  <c r="I142" i="1" s="1"/>
  <c r="K154" i="1" s="1"/>
  <c r="H142" i="7"/>
  <c r="I142" i="7"/>
  <c r="P142" i="7"/>
  <c r="M141" i="7"/>
  <c r="I141" i="7"/>
  <c r="M142" i="7"/>
  <c r="N143" i="7" s="1"/>
  <c r="A144" i="9"/>
  <c r="A145" i="9"/>
  <c r="C55" i="3"/>
  <c r="A140" i="17"/>
  <c r="B140" i="17"/>
  <c r="A141" i="17"/>
  <c r="B141" i="17"/>
  <c r="A140" i="1"/>
  <c r="G140" i="1"/>
  <c r="A141" i="1"/>
  <c r="G141" i="1"/>
  <c r="G139" i="7"/>
  <c r="B140" i="1" s="1"/>
  <c r="E152" i="1" s="1"/>
  <c r="K139" i="7"/>
  <c r="P140" i="1" s="1"/>
  <c r="S152" i="1" s="1"/>
  <c r="O139" i="7"/>
  <c r="B144" i="9" s="1"/>
  <c r="G140" i="7"/>
  <c r="C141" i="17" s="1"/>
  <c r="F153" i="17" s="1"/>
  <c r="K140" i="7"/>
  <c r="L141" i="7" s="1"/>
  <c r="O140" i="7"/>
  <c r="B145" i="9" s="1"/>
  <c r="J146" i="1" l="1"/>
  <c r="K157" i="1"/>
  <c r="Q143" i="1"/>
  <c r="S154" i="1"/>
  <c r="J144" i="1"/>
  <c r="K155" i="1"/>
  <c r="J145" i="1"/>
  <c r="D144" i="17"/>
  <c r="J142" i="7"/>
  <c r="Y143" i="1"/>
  <c r="Y144" i="1"/>
  <c r="D143" i="17"/>
  <c r="D142" i="17"/>
  <c r="X141" i="1"/>
  <c r="J143" i="7"/>
  <c r="P141" i="7"/>
  <c r="B141" i="1"/>
  <c r="H141" i="7"/>
  <c r="J143" i="1"/>
  <c r="N142" i="7"/>
  <c r="H140" i="1"/>
  <c r="I140" i="1" s="1"/>
  <c r="K152" i="1" s="1"/>
  <c r="C140" i="17"/>
  <c r="F152" i="17" s="1"/>
  <c r="I140" i="7"/>
  <c r="J141" i="7" s="1"/>
  <c r="P141" i="1"/>
  <c r="X140" i="1"/>
  <c r="AA152" i="1" s="1"/>
  <c r="M140" i="7"/>
  <c r="M139" i="7"/>
  <c r="H140" i="7"/>
  <c r="I139" i="7"/>
  <c r="P140" i="7"/>
  <c r="L140" i="7"/>
  <c r="A142" i="9"/>
  <c r="A143" i="9"/>
  <c r="G55" i="3"/>
  <c r="F55" i="3"/>
  <c r="A138" i="17"/>
  <c r="B138" i="17"/>
  <c r="A139" i="17"/>
  <c r="B139" i="17"/>
  <c r="A138" i="1"/>
  <c r="G138" i="1"/>
  <c r="A139" i="1"/>
  <c r="G139" i="1"/>
  <c r="G137" i="7"/>
  <c r="B138" i="1" s="1"/>
  <c r="E150" i="1" s="1"/>
  <c r="K137" i="7"/>
  <c r="P138" i="1" s="1"/>
  <c r="S150" i="1" s="1"/>
  <c r="O137" i="7"/>
  <c r="B142" i="9" s="1"/>
  <c r="G138" i="7"/>
  <c r="C139" i="17" s="1"/>
  <c r="K138" i="7"/>
  <c r="O138" i="7"/>
  <c r="B143" i="9" s="1"/>
  <c r="H55" i="3" l="1"/>
  <c r="L55" i="3" s="1"/>
  <c r="C142" i="1"/>
  <c r="E153" i="1"/>
  <c r="Y142" i="1"/>
  <c r="AA153" i="1"/>
  <c r="Q142" i="1"/>
  <c r="S153" i="1"/>
  <c r="E142" i="17"/>
  <c r="E150" i="17"/>
  <c r="F151" i="17"/>
  <c r="E151" i="17"/>
  <c r="E148" i="17"/>
  <c r="E149" i="17"/>
  <c r="E145" i="17"/>
  <c r="E147" i="17"/>
  <c r="E146" i="17"/>
  <c r="E144" i="17"/>
  <c r="D141" i="17"/>
  <c r="E140" i="17"/>
  <c r="E141" i="17"/>
  <c r="E143" i="17"/>
  <c r="Y141" i="1"/>
  <c r="H141" i="1"/>
  <c r="I141" i="1" s="1"/>
  <c r="C141" i="1"/>
  <c r="P139" i="7"/>
  <c r="N140" i="7"/>
  <c r="N141" i="7"/>
  <c r="X138" i="1"/>
  <c r="AA150" i="1" s="1"/>
  <c r="D140" i="17"/>
  <c r="Q141" i="1"/>
  <c r="P139" i="1"/>
  <c r="L139" i="7"/>
  <c r="B139" i="1"/>
  <c r="H139" i="7"/>
  <c r="J140" i="7"/>
  <c r="H138" i="1"/>
  <c r="I138" i="1" s="1"/>
  <c r="K150" i="1" s="1"/>
  <c r="X139" i="1"/>
  <c r="C138" i="17"/>
  <c r="M137" i="7"/>
  <c r="M138" i="7"/>
  <c r="N139" i="7" s="1"/>
  <c r="H138" i="7"/>
  <c r="I138" i="7"/>
  <c r="J139" i="7" s="1"/>
  <c r="I137" i="7"/>
  <c r="P138" i="7"/>
  <c r="L138" i="7"/>
  <c r="A140" i="9"/>
  <c r="A141" i="9"/>
  <c r="A137" i="17"/>
  <c r="B137" i="17"/>
  <c r="A137" i="1"/>
  <c r="G137" i="1"/>
  <c r="G136" i="7"/>
  <c r="H137" i="7" s="1"/>
  <c r="K136" i="7"/>
  <c r="O136" i="7"/>
  <c r="I56" i="3" l="1"/>
  <c r="J142" i="1"/>
  <c r="K153" i="1"/>
  <c r="D139" i="17"/>
  <c r="F150" i="17"/>
  <c r="Z150" i="1"/>
  <c r="AA151" i="1"/>
  <c r="Z151" i="1"/>
  <c r="E151" i="1"/>
  <c r="D151" i="1"/>
  <c r="D150" i="1"/>
  <c r="S151" i="1"/>
  <c r="R150" i="1"/>
  <c r="R151" i="1"/>
  <c r="R149" i="1"/>
  <c r="R148" i="1"/>
  <c r="Z149" i="1"/>
  <c r="Z148" i="1"/>
  <c r="D148" i="1"/>
  <c r="D149" i="1"/>
  <c r="H139" i="1"/>
  <c r="I139" i="1" s="1"/>
  <c r="J139" i="1" s="1"/>
  <c r="D146" i="1"/>
  <c r="D147" i="1"/>
  <c r="R146" i="1"/>
  <c r="R147" i="1"/>
  <c r="Z146" i="1"/>
  <c r="Z147" i="1"/>
  <c r="J141" i="1"/>
  <c r="Z145" i="1"/>
  <c r="Z144" i="1"/>
  <c r="D145" i="1"/>
  <c r="D144" i="1"/>
  <c r="C139" i="1"/>
  <c r="R145" i="1"/>
  <c r="R144" i="1"/>
  <c r="Z141" i="1"/>
  <c r="Z142" i="1"/>
  <c r="Z143" i="1"/>
  <c r="R143" i="1"/>
  <c r="R142" i="1"/>
  <c r="N138" i="7"/>
  <c r="D142" i="1"/>
  <c r="D143" i="1"/>
  <c r="R140" i="1"/>
  <c r="Q140" i="1"/>
  <c r="R141" i="1"/>
  <c r="Q139" i="1"/>
  <c r="D140" i="1"/>
  <c r="D141" i="1"/>
  <c r="C140" i="1"/>
  <c r="Z140" i="1"/>
  <c r="Y140" i="1"/>
  <c r="Y139" i="1"/>
  <c r="B141" i="9"/>
  <c r="P137" i="7"/>
  <c r="P137" i="1"/>
  <c r="L137" i="7"/>
  <c r="J138" i="7"/>
  <c r="C137" i="17"/>
  <c r="X137" i="1"/>
  <c r="B137" i="1"/>
  <c r="M136" i="7"/>
  <c r="N137" i="7" s="1"/>
  <c r="I136" i="7"/>
  <c r="J137" i="7" s="1"/>
  <c r="G117" i="17"/>
  <c r="G118" i="17" s="1"/>
  <c r="G119" i="17" s="1"/>
  <c r="G120" i="17" s="1"/>
  <c r="G121" i="17" s="1"/>
  <c r="G122" i="17" s="1"/>
  <c r="G123" i="17" s="1"/>
  <c r="G124" i="17" s="1"/>
  <c r="G125" i="17" s="1"/>
  <c r="G126" i="17" s="1"/>
  <c r="G127" i="17" s="1"/>
  <c r="G128" i="17" s="1"/>
  <c r="A136" i="17"/>
  <c r="B136" i="17"/>
  <c r="A136" i="1"/>
  <c r="G136" i="1"/>
  <c r="G135" i="7"/>
  <c r="C136" i="17" s="1"/>
  <c r="F148" i="17" s="1"/>
  <c r="K135" i="7"/>
  <c r="L136" i="7" s="1"/>
  <c r="O135" i="7"/>
  <c r="J140" i="1" l="1"/>
  <c r="K151" i="1"/>
  <c r="C138" i="1"/>
  <c r="E149" i="1"/>
  <c r="D138" i="17"/>
  <c r="F149" i="17"/>
  <c r="Y138" i="1"/>
  <c r="AA149" i="1"/>
  <c r="Q138" i="1"/>
  <c r="S149" i="1"/>
  <c r="P136" i="1"/>
  <c r="X136" i="1"/>
  <c r="B140" i="9"/>
  <c r="H137" i="1"/>
  <c r="I137" i="1" s="1"/>
  <c r="D137" i="17"/>
  <c r="H136" i="7"/>
  <c r="P136" i="7"/>
  <c r="G129" i="17"/>
  <c r="G130" i="17" s="1"/>
  <c r="G131" i="17" s="1"/>
  <c r="G132" i="17" s="1"/>
  <c r="G133" i="17" s="1"/>
  <c r="G134" i="17" s="1"/>
  <c r="G135" i="17" s="1"/>
  <c r="G136" i="17" s="1"/>
  <c r="J128" i="17"/>
  <c r="B136" i="1"/>
  <c r="M135" i="7"/>
  <c r="N136" i="7" s="1"/>
  <c r="I135" i="7"/>
  <c r="J136" i="7" s="1"/>
  <c r="A138" i="9"/>
  <c r="A139" i="9"/>
  <c r="A134" i="17"/>
  <c r="B134" i="17"/>
  <c r="A135" i="17"/>
  <c r="B135" i="17"/>
  <c r="A134" i="1"/>
  <c r="G134" i="1"/>
  <c r="A135" i="1"/>
  <c r="G135" i="1"/>
  <c r="G133" i="7"/>
  <c r="B134" i="1" s="1"/>
  <c r="E146" i="1" s="1"/>
  <c r="K133" i="7"/>
  <c r="P134" i="1" s="1"/>
  <c r="S146" i="1" s="1"/>
  <c r="O133" i="7"/>
  <c r="B138" i="9" s="1"/>
  <c r="G134" i="7"/>
  <c r="C135" i="17" s="1"/>
  <c r="K134" i="7"/>
  <c r="P135" i="1" s="1"/>
  <c r="S147" i="1" s="1"/>
  <c r="O134" i="7"/>
  <c r="P135" i="7" s="1"/>
  <c r="J138" i="1" l="1"/>
  <c r="K149" i="1"/>
  <c r="C137" i="1"/>
  <c r="E148" i="1"/>
  <c r="Y137" i="1"/>
  <c r="AA148" i="1"/>
  <c r="Q137" i="1"/>
  <c r="S148" i="1"/>
  <c r="D136" i="17"/>
  <c r="F147" i="17"/>
  <c r="Q136" i="1"/>
  <c r="C139" i="9"/>
  <c r="C138" i="9"/>
  <c r="D138" i="9" s="1"/>
  <c r="E138" i="9" s="1"/>
  <c r="H136" i="17"/>
  <c r="I136" i="17" s="1"/>
  <c r="C140" i="9"/>
  <c r="D140" i="9" s="1"/>
  <c r="E140" i="9" s="1"/>
  <c r="G137" i="17"/>
  <c r="G138" i="17" s="1"/>
  <c r="C134" i="17"/>
  <c r="H136" i="1"/>
  <c r="I136" i="1" s="1"/>
  <c r="L135" i="7"/>
  <c r="M134" i="7"/>
  <c r="N135" i="7" s="1"/>
  <c r="H135" i="7"/>
  <c r="Q135" i="1"/>
  <c r="H135" i="17"/>
  <c r="I135" i="17" s="1"/>
  <c r="X135" i="1"/>
  <c r="X134" i="1"/>
  <c r="AA146" i="1" s="1"/>
  <c r="B139" i="9"/>
  <c r="B135" i="1"/>
  <c r="H134" i="1"/>
  <c r="I134" i="1" s="1"/>
  <c r="K146" i="1" s="1"/>
  <c r="I134" i="7"/>
  <c r="J135" i="7" s="1"/>
  <c r="P134" i="7"/>
  <c r="L134" i="7"/>
  <c r="H134" i="7"/>
  <c r="M133" i="7"/>
  <c r="I133" i="7"/>
  <c r="A137" i="9"/>
  <c r="C137" i="9"/>
  <c r="A133" i="17"/>
  <c r="B133" i="17"/>
  <c r="A133" i="1"/>
  <c r="G133" i="1"/>
  <c r="G132" i="7"/>
  <c r="C133" i="17" s="1"/>
  <c r="F145" i="17" s="1"/>
  <c r="K132" i="7"/>
  <c r="P133" i="1" s="1"/>
  <c r="O132" i="7"/>
  <c r="J137" i="1" l="1"/>
  <c r="K148" i="1"/>
  <c r="C135" i="1"/>
  <c r="E147" i="1"/>
  <c r="H134" i="17"/>
  <c r="I134" i="17" s="1"/>
  <c r="F146" i="17"/>
  <c r="Y136" i="1"/>
  <c r="AA147" i="1"/>
  <c r="Q134" i="1"/>
  <c r="S145" i="1"/>
  <c r="D139" i="9"/>
  <c r="E139" i="9" s="1"/>
  <c r="D135" i="17"/>
  <c r="D134" i="17"/>
  <c r="G139" i="17"/>
  <c r="C142" i="9"/>
  <c r="D142" i="9" s="1"/>
  <c r="E142" i="9" s="1"/>
  <c r="H138" i="17"/>
  <c r="I138" i="17" s="1"/>
  <c r="C141" i="9"/>
  <c r="D141" i="9" s="1"/>
  <c r="E141" i="9" s="1"/>
  <c r="H137" i="17"/>
  <c r="I137" i="17" s="1"/>
  <c r="C136" i="1"/>
  <c r="Y135" i="1"/>
  <c r="B137" i="9"/>
  <c r="D137" i="9" s="1"/>
  <c r="E137" i="9" s="1"/>
  <c r="H135" i="1"/>
  <c r="I135" i="1" s="1"/>
  <c r="L133" i="7"/>
  <c r="P133" i="7"/>
  <c r="H133" i="7"/>
  <c r="J134" i="7"/>
  <c r="N134" i="7"/>
  <c r="B133" i="1"/>
  <c r="E145" i="1" s="1"/>
  <c r="X133" i="1"/>
  <c r="H133" i="17"/>
  <c r="I133" i="17" s="1"/>
  <c r="M132" i="7"/>
  <c r="N133" i="7" s="1"/>
  <c r="I132" i="7"/>
  <c r="J133" i="7" s="1"/>
  <c r="A136" i="9"/>
  <c r="C136" i="9"/>
  <c r="A132" i="17"/>
  <c r="B132" i="17"/>
  <c r="A132" i="1"/>
  <c r="G132" i="1"/>
  <c r="G131" i="7"/>
  <c r="B132" i="1" s="1"/>
  <c r="E144" i="1" s="1"/>
  <c r="K131" i="7"/>
  <c r="P132" i="1" s="1"/>
  <c r="O131" i="7"/>
  <c r="X132" i="1" s="1"/>
  <c r="AA144" i="1" s="1"/>
  <c r="J136" i="1" l="1"/>
  <c r="K147" i="1"/>
  <c r="Y134" i="1"/>
  <c r="AA145" i="1"/>
  <c r="Q133" i="1"/>
  <c r="S144" i="1"/>
  <c r="G141" i="17"/>
  <c r="G142" i="17" s="1"/>
  <c r="C144" i="9"/>
  <c r="D144" i="9" s="1"/>
  <c r="E144" i="9" s="1"/>
  <c r="H140" i="17"/>
  <c r="I140" i="17" s="1"/>
  <c r="C143" i="9"/>
  <c r="D143" i="9" s="1"/>
  <c r="E143" i="9" s="1"/>
  <c r="H139" i="17"/>
  <c r="I139" i="17" s="1"/>
  <c r="C133" i="1"/>
  <c r="J135" i="1"/>
  <c r="H133" i="1"/>
  <c r="I133" i="1" s="1"/>
  <c r="C134" i="1"/>
  <c r="B136" i="9"/>
  <c r="D136" i="9" s="1"/>
  <c r="E136" i="9" s="1"/>
  <c r="P132" i="7"/>
  <c r="Y133" i="1"/>
  <c r="C132" i="17"/>
  <c r="L132" i="7"/>
  <c r="H132" i="7"/>
  <c r="H132" i="1"/>
  <c r="I132" i="1" s="1"/>
  <c r="M131" i="7"/>
  <c r="N132" i="7" s="1"/>
  <c r="I131" i="7"/>
  <c r="J132" i="7" s="1"/>
  <c r="A135" i="9"/>
  <c r="C135" i="9"/>
  <c r="A131" i="17"/>
  <c r="B131" i="17"/>
  <c r="A131" i="1"/>
  <c r="G131" i="1"/>
  <c r="G130" i="7"/>
  <c r="K130" i="7"/>
  <c r="O130" i="7"/>
  <c r="J133" i="1" l="1"/>
  <c r="K144" i="1"/>
  <c r="J134" i="1"/>
  <c r="K145" i="1"/>
  <c r="D133" i="17"/>
  <c r="F144" i="17"/>
  <c r="C146" i="9"/>
  <c r="D146" i="9" s="1"/>
  <c r="E146" i="9" s="1"/>
  <c r="G143" i="17"/>
  <c r="G144" i="17" s="1"/>
  <c r="H142" i="17"/>
  <c r="I142" i="17" s="1"/>
  <c r="C145" i="9"/>
  <c r="D145" i="9" s="1"/>
  <c r="E145" i="9" s="1"/>
  <c r="H141" i="17"/>
  <c r="I141" i="17" s="1"/>
  <c r="H132" i="17"/>
  <c r="I132" i="17" s="1"/>
  <c r="P131" i="1"/>
  <c r="L131" i="7"/>
  <c r="C131" i="17"/>
  <c r="F143" i="17" s="1"/>
  <c r="H131" i="7"/>
  <c r="B135" i="9"/>
  <c r="D135" i="9" s="1"/>
  <c r="E135" i="9" s="1"/>
  <c r="P131" i="7"/>
  <c r="B131" i="1"/>
  <c r="E143" i="1" s="1"/>
  <c r="X131" i="1"/>
  <c r="M130" i="7"/>
  <c r="N131" i="7" s="1"/>
  <c r="I130" i="7"/>
  <c r="J131" i="7" s="1"/>
  <c r="A134" i="9"/>
  <c r="C134" i="9"/>
  <c r="A130" i="17"/>
  <c r="B130" i="17"/>
  <c r="A130" i="1"/>
  <c r="G130" i="1"/>
  <c r="G129" i="7"/>
  <c r="K129" i="7"/>
  <c r="O129" i="7"/>
  <c r="P130" i="7" s="1"/>
  <c r="C148" i="9" l="1"/>
  <c r="D148" i="9" s="1"/>
  <c r="E148" i="9" s="1"/>
  <c r="G145" i="17"/>
  <c r="G146" i="17" s="1"/>
  <c r="H144" i="17"/>
  <c r="I144" i="17" s="1"/>
  <c r="Q132" i="1"/>
  <c r="S143" i="1"/>
  <c r="Y132" i="1"/>
  <c r="AA143" i="1"/>
  <c r="C147" i="9"/>
  <c r="D147" i="9" s="1"/>
  <c r="E147" i="9" s="1"/>
  <c r="H143" i="17"/>
  <c r="I143" i="17" s="1"/>
  <c r="H131" i="1"/>
  <c r="I131" i="1" s="1"/>
  <c r="C132" i="1"/>
  <c r="H131" i="17"/>
  <c r="I131" i="17" s="1"/>
  <c r="D132" i="17"/>
  <c r="B134" i="9"/>
  <c r="D134" i="9" s="1"/>
  <c r="E134" i="9" s="1"/>
  <c r="X130" i="1"/>
  <c r="P130" i="1"/>
  <c r="S142" i="1" s="1"/>
  <c r="L130" i="7"/>
  <c r="B130" i="1"/>
  <c r="H130" i="7"/>
  <c r="C130" i="17"/>
  <c r="M129" i="7"/>
  <c r="N130" i="7" s="1"/>
  <c r="I129" i="7"/>
  <c r="J130" i="7" s="1"/>
  <c r="A133" i="9"/>
  <c r="C133" i="9"/>
  <c r="B129" i="17"/>
  <c r="A129" i="17"/>
  <c r="A129" i="1"/>
  <c r="G129" i="1"/>
  <c r="G128" i="7"/>
  <c r="C129" i="17" s="1"/>
  <c r="F141" i="17" s="1"/>
  <c r="K128" i="7"/>
  <c r="L129" i="7" s="1"/>
  <c r="O128" i="7"/>
  <c r="B133" i="9" s="1"/>
  <c r="G147" i="17" l="1"/>
  <c r="G148" i="17" s="1"/>
  <c r="C150" i="9"/>
  <c r="D150" i="9" s="1"/>
  <c r="E150" i="9" s="1"/>
  <c r="H146" i="17"/>
  <c r="I146" i="17" s="1"/>
  <c r="C149" i="9"/>
  <c r="D149" i="9" s="1"/>
  <c r="E149" i="9" s="1"/>
  <c r="H145" i="17"/>
  <c r="I145" i="17" s="1"/>
  <c r="C131" i="1"/>
  <c r="E142" i="1"/>
  <c r="J132" i="1"/>
  <c r="K143" i="1"/>
  <c r="Y131" i="1"/>
  <c r="AA142" i="1"/>
  <c r="D131" i="17"/>
  <c r="F142" i="17"/>
  <c r="H130" i="1"/>
  <c r="I130" i="1" s="1"/>
  <c r="D133" i="9"/>
  <c r="E133" i="9" s="1"/>
  <c r="P129" i="1"/>
  <c r="Q131" i="1"/>
  <c r="D130" i="17"/>
  <c r="H130" i="17"/>
  <c r="I130" i="17" s="1"/>
  <c r="P129" i="7"/>
  <c r="H129" i="7"/>
  <c r="B129" i="1"/>
  <c r="X129" i="1"/>
  <c r="H129" i="17"/>
  <c r="I129" i="17" s="1"/>
  <c r="M128" i="7"/>
  <c r="N129" i="7" s="1"/>
  <c r="I128" i="7"/>
  <c r="J129" i="7" s="1"/>
  <c r="A132" i="9"/>
  <c r="C132" i="9"/>
  <c r="A128" i="17"/>
  <c r="B128" i="17"/>
  <c r="A128" i="1"/>
  <c r="G128" i="1"/>
  <c r="G127" i="7"/>
  <c r="B128" i="1" s="1"/>
  <c r="E140" i="1" s="1"/>
  <c r="K127" i="7"/>
  <c r="P128" i="1" s="1"/>
  <c r="S140" i="1" s="1"/>
  <c r="O127" i="7"/>
  <c r="B132" i="9" s="1"/>
  <c r="C152" i="9" l="1"/>
  <c r="D152" i="9" s="1"/>
  <c r="E152" i="9" s="1"/>
  <c r="G149" i="17"/>
  <c r="G150" i="17" s="1"/>
  <c r="H148" i="17"/>
  <c r="I148" i="17" s="1"/>
  <c r="C151" i="9"/>
  <c r="D151" i="9" s="1"/>
  <c r="E151" i="9" s="1"/>
  <c r="H147" i="17"/>
  <c r="I147" i="17" s="1"/>
  <c r="J131" i="1"/>
  <c r="K142" i="1"/>
  <c r="Y130" i="1"/>
  <c r="AA141" i="1"/>
  <c r="C130" i="1"/>
  <c r="E141" i="1"/>
  <c r="Q130" i="1"/>
  <c r="S141" i="1"/>
  <c r="Q129" i="1"/>
  <c r="X128" i="1"/>
  <c r="L128" i="7"/>
  <c r="C129" i="1"/>
  <c r="H129" i="1"/>
  <c r="I129" i="1" s="1"/>
  <c r="P128" i="7"/>
  <c r="H128" i="7"/>
  <c r="C128" i="17"/>
  <c r="F140" i="17" s="1"/>
  <c r="H128" i="1"/>
  <c r="I128" i="1" s="1"/>
  <c r="K140" i="1" s="1"/>
  <c r="D132" i="9"/>
  <c r="E132" i="9" s="1"/>
  <c r="M127" i="7"/>
  <c r="N128" i="7" s="1"/>
  <c r="I127" i="7"/>
  <c r="J128" i="7" s="1"/>
  <c r="A131" i="9"/>
  <c r="C131" i="9"/>
  <c r="C54" i="3"/>
  <c r="G54" i="3"/>
  <c r="F54" i="3"/>
  <c r="A127" i="17"/>
  <c r="B127" i="17"/>
  <c r="A127" i="1"/>
  <c r="G127" i="1"/>
  <c r="G126" i="7"/>
  <c r="K126" i="7"/>
  <c r="O126" i="7"/>
  <c r="H54" i="3" l="1"/>
  <c r="L54" i="3" s="1"/>
  <c r="G151" i="17"/>
  <c r="J151" i="17" s="1"/>
  <c r="C154" i="9"/>
  <c r="D154" i="9" s="1"/>
  <c r="E154" i="9" s="1"/>
  <c r="H150" i="17"/>
  <c r="I150" i="17" s="1"/>
  <c r="C153" i="9"/>
  <c r="D153" i="9" s="1"/>
  <c r="E153" i="9" s="1"/>
  <c r="H149" i="17"/>
  <c r="I149" i="17" s="1"/>
  <c r="Y129" i="1"/>
  <c r="AA140" i="1"/>
  <c r="J130" i="1"/>
  <c r="K141" i="1"/>
  <c r="H128" i="17"/>
  <c r="I128" i="17" s="1"/>
  <c r="D129" i="17"/>
  <c r="J129" i="1"/>
  <c r="B131" i="9"/>
  <c r="D131" i="9" s="1"/>
  <c r="E131" i="9" s="1"/>
  <c r="P127" i="7"/>
  <c r="P127" i="1"/>
  <c r="L127" i="7"/>
  <c r="C127" i="17"/>
  <c r="E139" i="17" s="1"/>
  <c r="H127" i="7"/>
  <c r="X127" i="1"/>
  <c r="M126" i="7"/>
  <c r="N127" i="7" s="1"/>
  <c r="B127" i="1"/>
  <c r="I55" i="3"/>
  <c r="I126" i="7"/>
  <c r="J127" i="7" s="1"/>
  <c r="A129" i="9"/>
  <c r="C129" i="9"/>
  <c r="A130" i="9"/>
  <c r="C130" i="9"/>
  <c r="A125" i="17"/>
  <c r="B125" i="17"/>
  <c r="A126" i="17"/>
  <c r="B126" i="17"/>
  <c r="A125" i="1"/>
  <c r="G125" i="1"/>
  <c r="A126" i="1"/>
  <c r="G126" i="1"/>
  <c r="G125" i="7"/>
  <c r="K125" i="7"/>
  <c r="O125" i="7"/>
  <c r="G124" i="7"/>
  <c r="B125" i="1" s="1"/>
  <c r="E137" i="1" s="1"/>
  <c r="K124" i="7"/>
  <c r="O124" i="7"/>
  <c r="X125" i="1" s="1"/>
  <c r="AA137" i="1" s="1"/>
  <c r="G153" i="17" l="1"/>
  <c r="G154" i="17" s="1"/>
  <c r="C156" i="9"/>
  <c r="D156" i="9" s="1"/>
  <c r="E156" i="9" s="1"/>
  <c r="H152" i="17"/>
  <c r="I152" i="17" s="1"/>
  <c r="C155" i="9"/>
  <c r="D155" i="9" s="1"/>
  <c r="E155" i="9" s="1"/>
  <c r="H151" i="17"/>
  <c r="I151" i="17" s="1"/>
  <c r="D138" i="1"/>
  <c r="E139" i="1"/>
  <c r="D139" i="1"/>
  <c r="F139" i="17"/>
  <c r="E138" i="17"/>
  <c r="Z138" i="1"/>
  <c r="AA139" i="1"/>
  <c r="Z139" i="1"/>
  <c r="R139" i="1"/>
  <c r="R138" i="1"/>
  <c r="S139" i="1"/>
  <c r="D136" i="1"/>
  <c r="D137" i="1"/>
  <c r="E136" i="17"/>
  <c r="E137" i="17"/>
  <c r="Z136" i="1"/>
  <c r="Z137" i="1"/>
  <c r="R136" i="1"/>
  <c r="R137" i="1"/>
  <c r="D133" i="1"/>
  <c r="D134" i="1"/>
  <c r="D135" i="1"/>
  <c r="E133" i="17"/>
  <c r="E134" i="17"/>
  <c r="E135" i="17"/>
  <c r="Z133" i="1"/>
  <c r="Z135" i="1"/>
  <c r="Z134" i="1"/>
  <c r="R133" i="1"/>
  <c r="R135" i="1"/>
  <c r="R134" i="1"/>
  <c r="Z131" i="1"/>
  <c r="Z132" i="1"/>
  <c r="R131" i="1"/>
  <c r="R132" i="1"/>
  <c r="D131" i="1"/>
  <c r="D132" i="1"/>
  <c r="E131" i="17"/>
  <c r="E132" i="17"/>
  <c r="Z129" i="1"/>
  <c r="Z130" i="1"/>
  <c r="R129" i="1"/>
  <c r="R130" i="1"/>
  <c r="D129" i="1"/>
  <c r="D130" i="1"/>
  <c r="E129" i="17"/>
  <c r="E130" i="17"/>
  <c r="D128" i="1"/>
  <c r="C128" i="1"/>
  <c r="H127" i="17"/>
  <c r="I127" i="17" s="1"/>
  <c r="E128" i="17"/>
  <c r="D128" i="17"/>
  <c r="Z128" i="1"/>
  <c r="Y128" i="1"/>
  <c r="Q128" i="1"/>
  <c r="R128" i="1"/>
  <c r="H127" i="1"/>
  <c r="I127" i="1" s="1"/>
  <c r="P126" i="1"/>
  <c r="L126" i="7"/>
  <c r="L125" i="7"/>
  <c r="C126" i="17"/>
  <c r="H126" i="7"/>
  <c r="M125" i="7"/>
  <c r="N126" i="7" s="1"/>
  <c r="P126" i="7"/>
  <c r="H125" i="7"/>
  <c r="X126" i="1"/>
  <c r="AA138" i="1" s="1"/>
  <c r="P125" i="1"/>
  <c r="S137" i="1" s="1"/>
  <c r="C125" i="17"/>
  <c r="F137" i="17" s="1"/>
  <c r="B129" i="9"/>
  <c r="D129" i="9" s="1"/>
  <c r="E129" i="9" s="1"/>
  <c r="B126" i="1"/>
  <c r="B130" i="9"/>
  <c r="D130" i="9" s="1"/>
  <c r="E130" i="9" s="1"/>
  <c r="H125" i="1"/>
  <c r="I125" i="1" s="1"/>
  <c r="K137" i="1" s="1"/>
  <c r="I125" i="7"/>
  <c r="J126" i="7" s="1"/>
  <c r="P125" i="7"/>
  <c r="M124" i="7"/>
  <c r="I124" i="7"/>
  <c r="A128" i="9"/>
  <c r="C128" i="9"/>
  <c r="A124" i="17"/>
  <c r="B124" i="17"/>
  <c r="A124" i="1"/>
  <c r="G124" i="1"/>
  <c r="G123" i="7"/>
  <c r="B124" i="1" s="1"/>
  <c r="K123" i="7"/>
  <c r="L124" i="7" s="1"/>
  <c r="O123" i="7"/>
  <c r="X124" i="1" s="1"/>
  <c r="G155" i="17" l="1"/>
  <c r="C158" i="9"/>
  <c r="D158" i="9" s="1"/>
  <c r="E158" i="9" s="1"/>
  <c r="H154" i="17"/>
  <c r="I154" i="17" s="1"/>
  <c r="C157" i="9"/>
  <c r="D157" i="9" s="1"/>
  <c r="E157" i="9" s="1"/>
  <c r="H153" i="17"/>
  <c r="I153" i="17" s="1"/>
  <c r="C127" i="1"/>
  <c r="E138" i="1"/>
  <c r="Q127" i="1"/>
  <c r="S138" i="1"/>
  <c r="D127" i="17"/>
  <c r="F138" i="17"/>
  <c r="J128" i="1"/>
  <c r="K139" i="1"/>
  <c r="Y125" i="1"/>
  <c r="AA136" i="1"/>
  <c r="C125" i="1"/>
  <c r="E136" i="1"/>
  <c r="D126" i="17"/>
  <c r="H126" i="17"/>
  <c r="I126" i="17" s="1"/>
  <c r="Y126" i="1"/>
  <c r="Y127" i="1"/>
  <c r="N125" i="7"/>
  <c r="J125" i="7"/>
  <c r="H126" i="1"/>
  <c r="I126" i="1" s="1"/>
  <c r="C126" i="1"/>
  <c r="H125" i="17"/>
  <c r="I125" i="17" s="1"/>
  <c r="Q126" i="1"/>
  <c r="P124" i="7"/>
  <c r="H124" i="7"/>
  <c r="I123" i="7"/>
  <c r="J124" i="7" s="1"/>
  <c r="P124" i="1"/>
  <c r="B128" i="9"/>
  <c r="D128" i="9" s="1"/>
  <c r="E128" i="9" s="1"/>
  <c r="H124" i="1"/>
  <c r="I124" i="1" s="1"/>
  <c r="C124" i="17"/>
  <c r="M123" i="7"/>
  <c r="N124" i="7" s="1"/>
  <c r="A127" i="9"/>
  <c r="C127" i="9"/>
  <c r="A123" i="17"/>
  <c r="B123" i="17"/>
  <c r="A123" i="1"/>
  <c r="G123" i="1"/>
  <c r="G122" i="7"/>
  <c r="K122" i="7"/>
  <c r="O122" i="7"/>
  <c r="B127" i="9" s="1"/>
  <c r="G156" i="17" l="1"/>
  <c r="G157" i="17" s="1"/>
  <c r="C159" i="9"/>
  <c r="D159" i="9" s="1"/>
  <c r="E159" i="9" s="1"/>
  <c r="H155" i="17"/>
  <c r="I155" i="17" s="1"/>
  <c r="J127" i="1"/>
  <c r="K138" i="1"/>
  <c r="H124" i="17"/>
  <c r="I124" i="17" s="1"/>
  <c r="F136" i="17"/>
  <c r="J125" i="1"/>
  <c r="K136" i="1"/>
  <c r="Q125" i="1"/>
  <c r="S136" i="1"/>
  <c r="D125" i="17"/>
  <c r="J126" i="1"/>
  <c r="D127" i="9"/>
  <c r="E127" i="9" s="1"/>
  <c r="P123" i="7"/>
  <c r="P123" i="1"/>
  <c r="L123" i="7"/>
  <c r="C123" i="17"/>
  <c r="F135" i="17" s="1"/>
  <c r="H123" i="7"/>
  <c r="X123" i="1"/>
  <c r="B123" i="1"/>
  <c r="M122" i="7"/>
  <c r="N123" i="7" s="1"/>
  <c r="I122" i="7"/>
  <c r="J123" i="7" s="1"/>
  <c r="A126" i="9"/>
  <c r="C126" i="9"/>
  <c r="A122" i="17"/>
  <c r="B122" i="17"/>
  <c r="A122" i="1"/>
  <c r="G122" i="1"/>
  <c r="G121" i="7"/>
  <c r="C122" i="17" s="1"/>
  <c r="K121" i="7"/>
  <c r="P122" i="1" s="1"/>
  <c r="S134" i="1" s="1"/>
  <c r="O121" i="7"/>
  <c r="X122" i="1" s="1"/>
  <c r="AA134" i="1" s="1"/>
  <c r="G158" i="17" l="1"/>
  <c r="G159" i="17" s="1"/>
  <c r="C161" i="9"/>
  <c r="D161" i="9" s="1"/>
  <c r="E161" i="9" s="1"/>
  <c r="H157" i="17"/>
  <c r="I157" i="17" s="1"/>
  <c r="C160" i="9"/>
  <c r="D160" i="9" s="1"/>
  <c r="E160" i="9" s="1"/>
  <c r="H156" i="17"/>
  <c r="I156" i="17" s="1"/>
  <c r="D123" i="17"/>
  <c r="F134" i="17"/>
  <c r="C124" i="1"/>
  <c r="E135" i="1"/>
  <c r="Y124" i="1"/>
  <c r="AA135" i="1"/>
  <c r="Q124" i="1"/>
  <c r="S135" i="1"/>
  <c r="Q123" i="1"/>
  <c r="L122" i="7"/>
  <c r="H123" i="17"/>
  <c r="I123" i="17" s="1"/>
  <c r="D124" i="17"/>
  <c r="H122" i="7"/>
  <c r="H123" i="1"/>
  <c r="I123" i="1" s="1"/>
  <c r="Y123" i="1"/>
  <c r="B126" i="9"/>
  <c r="D126" i="9" s="1"/>
  <c r="E126" i="9" s="1"/>
  <c r="P122" i="7"/>
  <c r="H122" i="17"/>
  <c r="I122" i="17" s="1"/>
  <c r="B122" i="1"/>
  <c r="M121" i="7"/>
  <c r="N122" i="7" s="1"/>
  <c r="I121" i="7"/>
  <c r="J122" i="7" s="1"/>
  <c r="A125" i="9"/>
  <c r="C125" i="9"/>
  <c r="A121" i="17"/>
  <c r="B121" i="17"/>
  <c r="A121" i="1"/>
  <c r="G121" i="1"/>
  <c r="G120" i="7"/>
  <c r="B121" i="1" s="1"/>
  <c r="E133" i="1" s="1"/>
  <c r="K120" i="7"/>
  <c r="P121" i="1" s="1"/>
  <c r="O120" i="7"/>
  <c r="G160" i="17" l="1"/>
  <c r="G161" i="17" s="1"/>
  <c r="C163" i="9"/>
  <c r="D163" i="9" s="1"/>
  <c r="E163" i="9" s="1"/>
  <c r="H159" i="17"/>
  <c r="I159" i="17" s="1"/>
  <c r="C162" i="9"/>
  <c r="D162" i="9" s="1"/>
  <c r="E162" i="9" s="1"/>
  <c r="H158" i="17"/>
  <c r="I158" i="17" s="1"/>
  <c r="C123" i="1"/>
  <c r="E134" i="1"/>
  <c r="J124" i="1"/>
  <c r="K135" i="1"/>
  <c r="Q122" i="1"/>
  <c r="S133" i="1"/>
  <c r="L121" i="7"/>
  <c r="H122" i="1"/>
  <c r="I122" i="1" s="1"/>
  <c r="C122" i="1"/>
  <c r="P121" i="7"/>
  <c r="H121" i="7"/>
  <c r="H121" i="1"/>
  <c r="I121" i="1" s="1"/>
  <c r="K133" i="1" s="1"/>
  <c r="C121" i="17"/>
  <c r="B125" i="9"/>
  <c r="D125" i="9" s="1"/>
  <c r="E125" i="9" s="1"/>
  <c r="X121" i="1"/>
  <c r="M120" i="7"/>
  <c r="N121" i="7" s="1"/>
  <c r="I120" i="7"/>
  <c r="J121" i="7" s="1"/>
  <c r="A124" i="9"/>
  <c r="C124" i="9"/>
  <c r="J92" i="17"/>
  <c r="A120" i="17"/>
  <c r="B120" i="17"/>
  <c r="A120" i="1"/>
  <c r="G120" i="1"/>
  <c r="G119" i="7"/>
  <c r="B120" i="1" s="1"/>
  <c r="K119" i="7"/>
  <c r="L120" i="7" s="1"/>
  <c r="O119" i="7"/>
  <c r="B124" i="9" s="1"/>
  <c r="C165" i="9" l="1"/>
  <c r="D165" i="9" s="1"/>
  <c r="E165" i="9" s="1"/>
  <c r="H161" i="17"/>
  <c r="I161" i="17" s="1"/>
  <c r="G162" i="17"/>
  <c r="C164" i="9"/>
  <c r="D164" i="9" s="1"/>
  <c r="E164" i="9" s="1"/>
  <c r="H160" i="17"/>
  <c r="I160" i="17" s="1"/>
  <c r="J123" i="1"/>
  <c r="K134" i="1"/>
  <c r="Y122" i="1"/>
  <c r="AA133" i="1"/>
  <c r="D122" i="17"/>
  <c r="F133" i="17"/>
  <c r="C121" i="1"/>
  <c r="E132" i="1"/>
  <c r="J122" i="1"/>
  <c r="P120" i="1"/>
  <c r="H121" i="17"/>
  <c r="I121" i="17" s="1"/>
  <c r="D124" i="9"/>
  <c r="E124" i="9" s="1"/>
  <c r="H120" i="7"/>
  <c r="P120" i="7"/>
  <c r="H120" i="1"/>
  <c r="I120" i="1" s="1"/>
  <c r="C120" i="17"/>
  <c r="I119" i="7"/>
  <c r="J120" i="7" s="1"/>
  <c r="X120" i="1"/>
  <c r="M119" i="7"/>
  <c r="N120" i="7" s="1"/>
  <c r="A123" i="9"/>
  <c r="C123" i="9"/>
  <c r="A119" i="17"/>
  <c r="B119" i="17"/>
  <c r="A119" i="1"/>
  <c r="G119" i="1"/>
  <c r="G118" i="7"/>
  <c r="B119" i="1" s="1"/>
  <c r="K118" i="7"/>
  <c r="L119" i="7" s="1"/>
  <c r="O118" i="7"/>
  <c r="C167" i="9" l="1"/>
  <c r="D167" i="9" s="1"/>
  <c r="E167" i="9" s="1"/>
  <c r="G164" i="17"/>
  <c r="G165" i="17" s="1"/>
  <c r="H163" i="17"/>
  <c r="I163" i="17" s="1"/>
  <c r="H162" i="17"/>
  <c r="I162" i="17" s="1"/>
  <c r="C166" i="9"/>
  <c r="D166" i="9" s="1"/>
  <c r="E166" i="9" s="1"/>
  <c r="D121" i="17"/>
  <c r="F132" i="17"/>
  <c r="J121" i="1"/>
  <c r="K132" i="1"/>
  <c r="Y121" i="1"/>
  <c r="AA132" i="1"/>
  <c r="Q121" i="1"/>
  <c r="S132" i="1"/>
  <c r="C120" i="1"/>
  <c r="E131" i="1"/>
  <c r="C119" i="17"/>
  <c r="H119" i="7"/>
  <c r="P119" i="1"/>
  <c r="H120" i="17"/>
  <c r="I120" i="17" s="1"/>
  <c r="M118" i="7"/>
  <c r="N119" i="7" s="1"/>
  <c r="P119" i="7"/>
  <c r="H119" i="1"/>
  <c r="I119" i="1" s="1"/>
  <c r="X119" i="1"/>
  <c r="B123" i="9"/>
  <c r="D123" i="9" s="1"/>
  <c r="E123" i="9" s="1"/>
  <c r="I118" i="7"/>
  <c r="J119" i="7" s="1"/>
  <c r="A122" i="9"/>
  <c r="C122" i="9"/>
  <c r="A118" i="17"/>
  <c r="B118" i="17"/>
  <c r="A118" i="1"/>
  <c r="G118" i="1"/>
  <c r="G117" i="7"/>
  <c r="K117" i="7"/>
  <c r="L118" i="7" s="1"/>
  <c r="O117" i="7"/>
  <c r="G166" i="17" l="1"/>
  <c r="G167" i="17" s="1"/>
  <c r="C169" i="9"/>
  <c r="D169" i="9" s="1"/>
  <c r="E169" i="9" s="1"/>
  <c r="H165" i="17"/>
  <c r="I165" i="17" s="1"/>
  <c r="C168" i="9"/>
  <c r="D168" i="9" s="1"/>
  <c r="E168" i="9" s="1"/>
  <c r="H164" i="17"/>
  <c r="I164" i="17" s="1"/>
  <c r="J120" i="1"/>
  <c r="K131" i="1"/>
  <c r="Q120" i="1"/>
  <c r="S131" i="1"/>
  <c r="D120" i="17"/>
  <c r="F131" i="17"/>
  <c r="Y120" i="1"/>
  <c r="AA131" i="1"/>
  <c r="H119" i="17"/>
  <c r="I119" i="17" s="1"/>
  <c r="X118" i="1"/>
  <c r="P118" i="7"/>
  <c r="P118" i="1"/>
  <c r="C118" i="17"/>
  <c r="F130" i="17" s="1"/>
  <c r="H118" i="7"/>
  <c r="B118" i="1"/>
  <c r="B122" i="9"/>
  <c r="D122" i="9" s="1"/>
  <c r="E122" i="9" s="1"/>
  <c r="M117" i="7"/>
  <c r="N118" i="7" s="1"/>
  <c r="I117" i="7"/>
  <c r="J118" i="7" s="1"/>
  <c r="A121" i="9"/>
  <c r="C121" i="9"/>
  <c r="A117" i="17"/>
  <c r="B117" i="17"/>
  <c r="A117" i="1"/>
  <c r="G117" i="1"/>
  <c r="G116" i="7"/>
  <c r="C117" i="17" s="1"/>
  <c r="F129" i="17" s="1"/>
  <c r="K116" i="7"/>
  <c r="L117" i="7" s="1"/>
  <c r="O116" i="7"/>
  <c r="X117" i="1" s="1"/>
  <c r="AA129" i="1" s="1"/>
  <c r="C171" i="9" l="1"/>
  <c r="D171" i="9" s="1"/>
  <c r="E171" i="9" s="1"/>
  <c r="G168" i="17"/>
  <c r="G169" i="17" s="1"/>
  <c r="H167" i="17"/>
  <c r="I167" i="17" s="1"/>
  <c r="C170" i="9"/>
  <c r="D170" i="9" s="1"/>
  <c r="E170" i="9" s="1"/>
  <c r="H166" i="17"/>
  <c r="I166" i="17" s="1"/>
  <c r="Q119" i="1"/>
  <c r="S130" i="1"/>
  <c r="C119" i="1"/>
  <c r="E130" i="1"/>
  <c r="Y119" i="1"/>
  <c r="AA130" i="1"/>
  <c r="Y118" i="1"/>
  <c r="H118" i="17"/>
  <c r="I118" i="17" s="1"/>
  <c r="D119" i="17"/>
  <c r="D118" i="17"/>
  <c r="H118" i="1"/>
  <c r="I118" i="1" s="1"/>
  <c r="H117" i="7"/>
  <c r="P117" i="7"/>
  <c r="P117" i="1"/>
  <c r="B121" i="9"/>
  <c r="D121" i="9" s="1"/>
  <c r="E121" i="9" s="1"/>
  <c r="H117" i="17"/>
  <c r="I117" i="17" s="1"/>
  <c r="B117" i="1"/>
  <c r="M116" i="7"/>
  <c r="N117" i="7" s="1"/>
  <c r="I116" i="7"/>
  <c r="J117" i="7" s="1"/>
  <c r="A120" i="9"/>
  <c r="C120" i="9"/>
  <c r="A116" i="17"/>
  <c r="B116" i="17"/>
  <c r="A116" i="1"/>
  <c r="G116" i="1"/>
  <c r="G115" i="7"/>
  <c r="B116" i="1" s="1"/>
  <c r="E128" i="1" s="1"/>
  <c r="K115" i="7"/>
  <c r="O115" i="7"/>
  <c r="P116" i="7" s="1"/>
  <c r="C19" i="20" l="1"/>
  <c r="D19" i="20" s="1"/>
  <c r="E19" i="20" s="1"/>
  <c r="C13" i="20"/>
  <c r="D13" i="20" s="1"/>
  <c r="G13" i="20" s="1"/>
  <c r="G170" i="17"/>
  <c r="G171" i="17" s="1"/>
  <c r="C173" i="9"/>
  <c r="D173" i="9" s="1"/>
  <c r="E173" i="9" s="1"/>
  <c r="H169" i="17"/>
  <c r="I169" i="17" s="1"/>
  <c r="C172" i="9"/>
  <c r="D172" i="9" s="1"/>
  <c r="E172" i="9" s="1"/>
  <c r="H168" i="17"/>
  <c r="I168" i="17" s="1"/>
  <c r="J119" i="1"/>
  <c r="K130" i="1"/>
  <c r="C118" i="1"/>
  <c r="E129" i="1"/>
  <c r="Q118" i="1"/>
  <c r="S129" i="1"/>
  <c r="C116" i="17"/>
  <c r="H116" i="7"/>
  <c r="C117" i="1"/>
  <c r="H117" i="1"/>
  <c r="I117" i="1" s="1"/>
  <c r="B120" i="9"/>
  <c r="D120" i="9" s="1"/>
  <c r="E120" i="9" s="1"/>
  <c r="X116" i="1"/>
  <c r="P116" i="1"/>
  <c r="L116" i="7"/>
  <c r="H116" i="1"/>
  <c r="I116" i="1" s="1"/>
  <c r="K128" i="1" s="1"/>
  <c r="I115" i="7"/>
  <c r="J116" i="7" s="1"/>
  <c r="M115" i="7"/>
  <c r="N116" i="7" s="1"/>
  <c r="A119" i="9"/>
  <c r="C119" i="9"/>
  <c r="C53" i="3"/>
  <c r="G53" i="3"/>
  <c r="F53" i="3"/>
  <c r="G51" i="3"/>
  <c r="A115" i="17"/>
  <c r="B115" i="17"/>
  <c r="A115" i="1"/>
  <c r="G115" i="1"/>
  <c r="G114" i="7"/>
  <c r="H115" i="7" s="1"/>
  <c r="K114" i="7"/>
  <c r="L115" i="7" s="1"/>
  <c r="O114" i="7"/>
  <c r="P115" i="7" s="1"/>
  <c r="I13" i="20" l="1"/>
  <c r="H13" i="20"/>
  <c r="H53" i="3"/>
  <c r="L53" i="3" s="1"/>
  <c r="C175" i="9"/>
  <c r="D175" i="9" s="1"/>
  <c r="E175" i="9" s="1"/>
  <c r="G172" i="17"/>
  <c r="G173" i="17" s="1"/>
  <c r="H171" i="17"/>
  <c r="I171" i="17" s="1"/>
  <c r="H170" i="17"/>
  <c r="I170" i="17" s="1"/>
  <c r="C174" i="9"/>
  <c r="D174" i="9" s="1"/>
  <c r="E174" i="9" s="1"/>
  <c r="J118" i="1"/>
  <c r="K129" i="1"/>
  <c r="Q117" i="1"/>
  <c r="S128" i="1"/>
  <c r="Y117" i="1"/>
  <c r="AA128" i="1"/>
  <c r="D117" i="17"/>
  <c r="F128" i="17"/>
  <c r="H116" i="17"/>
  <c r="I116" i="17" s="1"/>
  <c r="J117" i="1"/>
  <c r="X115" i="1"/>
  <c r="B119" i="9"/>
  <c r="D119" i="9" s="1"/>
  <c r="E119" i="9" s="1"/>
  <c r="I114" i="7"/>
  <c r="J115" i="7" s="1"/>
  <c r="P115" i="1"/>
  <c r="B115" i="1"/>
  <c r="M114" i="7"/>
  <c r="N115" i="7" s="1"/>
  <c r="C115" i="17"/>
  <c r="A118" i="9"/>
  <c r="C118" i="9"/>
  <c r="A114" i="17"/>
  <c r="B114" i="17"/>
  <c r="A114" i="1"/>
  <c r="G114" i="1"/>
  <c r="G113" i="7"/>
  <c r="C114" i="17" s="1"/>
  <c r="K113" i="7"/>
  <c r="L114" i="7" s="1"/>
  <c r="O113" i="7"/>
  <c r="P114" i="7" s="1"/>
  <c r="I54" i="3" l="1"/>
  <c r="G174" i="17"/>
  <c r="G176" i="17" s="1"/>
  <c r="C180" i="9" s="1"/>
  <c r="D180" i="9" s="1"/>
  <c r="E180" i="9" s="1"/>
  <c r="C177" i="9"/>
  <c r="D177" i="9" s="1"/>
  <c r="E177" i="9" s="1"/>
  <c r="H173" i="17"/>
  <c r="I173" i="17" s="1"/>
  <c r="C176" i="9"/>
  <c r="D176" i="9" s="1"/>
  <c r="E176" i="9" s="1"/>
  <c r="H172" i="17"/>
  <c r="I172" i="17" s="1"/>
  <c r="D127" i="1"/>
  <c r="E127" i="1"/>
  <c r="AA127" i="1"/>
  <c r="Z127" i="1"/>
  <c r="S127" i="1"/>
  <c r="R127" i="1"/>
  <c r="F127" i="17"/>
  <c r="E127" i="17"/>
  <c r="R126" i="1"/>
  <c r="R125" i="1"/>
  <c r="H114" i="17"/>
  <c r="I114" i="17" s="1"/>
  <c r="F126" i="17"/>
  <c r="D125" i="1"/>
  <c r="D126" i="1"/>
  <c r="Z125" i="1"/>
  <c r="Z126" i="1"/>
  <c r="E126" i="17"/>
  <c r="E125" i="17"/>
  <c r="D123" i="1"/>
  <c r="D124" i="1"/>
  <c r="Z123" i="1"/>
  <c r="Z124" i="1"/>
  <c r="R123" i="1"/>
  <c r="R124" i="1"/>
  <c r="E123" i="17"/>
  <c r="E124" i="17"/>
  <c r="D121" i="1"/>
  <c r="D122" i="1"/>
  <c r="Z121" i="1"/>
  <c r="Z122" i="1"/>
  <c r="R121" i="1"/>
  <c r="R122" i="1"/>
  <c r="E121" i="17"/>
  <c r="E122" i="17"/>
  <c r="D119" i="1"/>
  <c r="D120" i="1"/>
  <c r="R119" i="1"/>
  <c r="R120" i="1"/>
  <c r="Z119" i="1"/>
  <c r="Z120" i="1"/>
  <c r="E119" i="17"/>
  <c r="E120" i="17"/>
  <c r="R117" i="1"/>
  <c r="R118" i="1"/>
  <c r="E117" i="17"/>
  <c r="E118" i="17"/>
  <c r="D117" i="1"/>
  <c r="D118" i="1"/>
  <c r="Z117" i="1"/>
  <c r="Z118" i="1"/>
  <c r="D116" i="1"/>
  <c r="C116" i="1"/>
  <c r="D116" i="17"/>
  <c r="E116" i="17"/>
  <c r="Q116" i="1"/>
  <c r="R116" i="1"/>
  <c r="Z116" i="1"/>
  <c r="Y116" i="1"/>
  <c r="H115" i="17"/>
  <c r="I115" i="17" s="1"/>
  <c r="D115" i="17"/>
  <c r="H115" i="1"/>
  <c r="I115" i="1" s="1"/>
  <c r="B114" i="1"/>
  <c r="H114" i="7"/>
  <c r="B118" i="9"/>
  <c r="D118" i="9" s="1"/>
  <c r="E118" i="9" s="1"/>
  <c r="X114" i="1"/>
  <c r="AA126" i="1" s="1"/>
  <c r="P114" i="1"/>
  <c r="S126" i="1" s="1"/>
  <c r="M113" i="7"/>
  <c r="N114" i="7" s="1"/>
  <c r="I113" i="7"/>
  <c r="J114" i="7" s="1"/>
  <c r="A117" i="9"/>
  <c r="C117" i="9"/>
  <c r="A113" i="17"/>
  <c r="B113" i="17"/>
  <c r="A113" i="1"/>
  <c r="G113" i="1"/>
  <c r="G112" i="7"/>
  <c r="C113" i="17" s="1"/>
  <c r="K112" i="7"/>
  <c r="O112" i="7"/>
  <c r="X113" i="1" s="1"/>
  <c r="AA125" i="1" s="1"/>
  <c r="G177" i="17" l="1"/>
  <c r="G178" i="17" s="1"/>
  <c r="H176" i="17"/>
  <c r="I176" i="17" s="1"/>
  <c r="C179" i="9"/>
  <c r="D179" i="9" s="1"/>
  <c r="E179" i="9" s="1"/>
  <c r="H175" i="17"/>
  <c r="I175" i="17" s="1"/>
  <c r="C178" i="9"/>
  <c r="D178" i="9" s="1"/>
  <c r="E178" i="9" s="1"/>
  <c r="H174" i="17"/>
  <c r="I174" i="17" s="1"/>
  <c r="J116" i="1"/>
  <c r="K127" i="1"/>
  <c r="D114" i="17"/>
  <c r="F125" i="17"/>
  <c r="C115" i="1"/>
  <c r="E126" i="1"/>
  <c r="I112" i="7"/>
  <c r="J113" i="7" s="1"/>
  <c r="Y115" i="1"/>
  <c r="Q115" i="1"/>
  <c r="H114" i="1"/>
  <c r="I114" i="1" s="1"/>
  <c r="Y114" i="1"/>
  <c r="L113" i="7"/>
  <c r="H113" i="7"/>
  <c r="P113" i="7"/>
  <c r="B113" i="1"/>
  <c r="M112" i="7"/>
  <c r="N113" i="7" s="1"/>
  <c r="P113" i="1"/>
  <c r="S125" i="1" s="1"/>
  <c r="B117" i="9"/>
  <c r="D117" i="9" s="1"/>
  <c r="E117" i="9" s="1"/>
  <c r="H113" i="17"/>
  <c r="I113" i="17" s="1"/>
  <c r="A116" i="9"/>
  <c r="C116" i="9"/>
  <c r="A112" i="17"/>
  <c r="B112" i="17"/>
  <c r="A112" i="1"/>
  <c r="G112" i="1"/>
  <c r="G111" i="7"/>
  <c r="K111" i="7"/>
  <c r="L112" i="7" s="1"/>
  <c r="O111" i="7"/>
  <c r="C182" i="9" l="1"/>
  <c r="D182" i="9" s="1"/>
  <c r="E182" i="9" s="1"/>
  <c r="G179" i="17"/>
  <c r="H178" i="17"/>
  <c r="I178" i="17" s="1"/>
  <c r="H177" i="17"/>
  <c r="I177" i="17" s="1"/>
  <c r="C181" i="9"/>
  <c r="D181" i="9" s="1"/>
  <c r="E181" i="9" s="1"/>
  <c r="C114" i="1"/>
  <c r="E125" i="1"/>
  <c r="J115" i="1"/>
  <c r="K126" i="1"/>
  <c r="Q114" i="1"/>
  <c r="H113" i="1"/>
  <c r="I113" i="1" s="1"/>
  <c r="B116" i="9"/>
  <c r="D116" i="9" s="1"/>
  <c r="E116" i="9" s="1"/>
  <c r="P112" i="7"/>
  <c r="P112" i="1"/>
  <c r="C112" i="17"/>
  <c r="H112" i="7"/>
  <c r="X112" i="1"/>
  <c r="AA124" i="1" s="1"/>
  <c r="B112" i="1"/>
  <c r="I111" i="7"/>
  <c r="J112" i="7" s="1"/>
  <c r="M111" i="7"/>
  <c r="N112" i="7" s="1"/>
  <c r="A115" i="9"/>
  <c r="C115" i="9"/>
  <c r="A111" i="17"/>
  <c r="B111" i="17"/>
  <c r="A111" i="1"/>
  <c r="G111" i="1"/>
  <c r="G110" i="7"/>
  <c r="C111" i="17" s="1"/>
  <c r="F123" i="17" s="1"/>
  <c r="K110" i="7"/>
  <c r="P111" i="1" s="1"/>
  <c r="S123" i="1" s="1"/>
  <c r="O110" i="7"/>
  <c r="B115" i="9" s="1"/>
  <c r="G180" i="17" l="1"/>
  <c r="C183" i="9"/>
  <c r="D183" i="9" s="1"/>
  <c r="E183" i="9" s="1"/>
  <c r="H179" i="17"/>
  <c r="I179" i="17" s="1"/>
  <c r="J114" i="1"/>
  <c r="K125" i="1"/>
  <c r="C113" i="1"/>
  <c r="E124" i="1"/>
  <c r="Q113" i="1"/>
  <c r="S124" i="1"/>
  <c r="D113" i="17"/>
  <c r="F124" i="17"/>
  <c r="Y113" i="1"/>
  <c r="L111" i="7"/>
  <c r="Q112" i="1"/>
  <c r="H112" i="17"/>
  <c r="I112" i="17" s="1"/>
  <c r="D112" i="17"/>
  <c r="B111" i="1"/>
  <c r="H112" i="1"/>
  <c r="I112" i="1" s="1"/>
  <c r="H111" i="7"/>
  <c r="P111" i="7"/>
  <c r="H111" i="17"/>
  <c r="I111" i="17" s="1"/>
  <c r="X111" i="1"/>
  <c r="AA123" i="1" s="1"/>
  <c r="D115" i="9"/>
  <c r="E115" i="9" s="1"/>
  <c r="M110" i="7"/>
  <c r="N111" i="7" s="1"/>
  <c r="I110" i="7"/>
  <c r="J111" i="7" s="1"/>
  <c r="A114" i="9"/>
  <c r="C114" i="9"/>
  <c r="A110" i="17"/>
  <c r="B110" i="17"/>
  <c r="A110" i="1"/>
  <c r="G110" i="1"/>
  <c r="G109" i="7"/>
  <c r="C110" i="17" s="1"/>
  <c r="K109" i="7"/>
  <c r="L110" i="7" s="1"/>
  <c r="O109" i="7"/>
  <c r="P110" i="7" s="1"/>
  <c r="C184" i="9" l="1"/>
  <c r="D184" i="9" s="1"/>
  <c r="E184" i="9" s="1"/>
  <c r="H180" i="17"/>
  <c r="I180" i="17" s="1"/>
  <c r="G181" i="17"/>
  <c r="G182" i="17" s="1"/>
  <c r="C186" i="9" s="1"/>
  <c r="D186" i="9" s="1"/>
  <c r="E186" i="9" s="1"/>
  <c r="J113" i="1"/>
  <c r="K124" i="1"/>
  <c r="H111" i="1"/>
  <c r="I111" i="1" s="1"/>
  <c r="K123" i="1" s="1"/>
  <c r="E123" i="1"/>
  <c r="D111" i="17"/>
  <c r="F122" i="17"/>
  <c r="Y112" i="1"/>
  <c r="C112" i="1"/>
  <c r="P110" i="1"/>
  <c r="S122" i="1" s="1"/>
  <c r="M109" i="7"/>
  <c r="N110" i="7" s="1"/>
  <c r="I109" i="7"/>
  <c r="J110" i="7" s="1"/>
  <c r="B110" i="1"/>
  <c r="E122" i="1" s="1"/>
  <c r="H110" i="7"/>
  <c r="H110" i="17"/>
  <c r="I110" i="17" s="1"/>
  <c r="B114" i="9"/>
  <c r="D114" i="9" s="1"/>
  <c r="E114" i="9" s="1"/>
  <c r="X110" i="1"/>
  <c r="AA122" i="1" s="1"/>
  <c r="A113" i="9"/>
  <c r="C113" i="9"/>
  <c r="A109" i="17"/>
  <c r="B109" i="17"/>
  <c r="A109" i="1"/>
  <c r="G109" i="1"/>
  <c r="G108" i="7"/>
  <c r="H109" i="7" s="1"/>
  <c r="K108" i="7"/>
  <c r="P109" i="1" s="1"/>
  <c r="S121" i="1" s="1"/>
  <c r="O108" i="7"/>
  <c r="B113" i="9" s="1"/>
  <c r="G183" i="17" l="1"/>
  <c r="C187" i="9" s="1"/>
  <c r="D187" i="9" s="1"/>
  <c r="E187" i="9" s="1"/>
  <c r="H182" i="17"/>
  <c r="I182" i="17" s="1"/>
  <c r="C185" i="9"/>
  <c r="D185" i="9" s="1"/>
  <c r="E185" i="9" s="1"/>
  <c r="H181" i="17"/>
  <c r="I181" i="17" s="1"/>
  <c r="J112" i="1"/>
  <c r="Q111" i="1"/>
  <c r="Y111" i="1"/>
  <c r="Q110" i="1"/>
  <c r="H110" i="1"/>
  <c r="I110" i="1" s="1"/>
  <c r="C111" i="1"/>
  <c r="D113" i="9"/>
  <c r="E113" i="9" s="1"/>
  <c r="C109" i="17"/>
  <c r="L109" i="7"/>
  <c r="B109" i="1"/>
  <c r="E121" i="1" s="1"/>
  <c r="P109" i="7"/>
  <c r="X109" i="1"/>
  <c r="AA121" i="1" s="1"/>
  <c r="M108" i="7"/>
  <c r="N109" i="7" s="1"/>
  <c r="I108" i="7"/>
  <c r="J109" i="7" s="1"/>
  <c r="B11" i="19"/>
  <c r="G184" i="17" l="1"/>
  <c r="H183" i="17"/>
  <c r="I183" i="17" s="1"/>
  <c r="J111" i="1"/>
  <c r="K122" i="1"/>
  <c r="D110" i="17"/>
  <c r="F121" i="17"/>
  <c r="Y110" i="1"/>
  <c r="H109" i="17"/>
  <c r="I109" i="17" s="1"/>
  <c r="C110" i="1"/>
  <c r="H109" i="1"/>
  <c r="I109" i="1" s="1"/>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H184" i="17" l="1"/>
  <c r="I184" i="17" s="1"/>
  <c r="C188" i="9"/>
  <c r="D188" i="9" s="1"/>
  <c r="E188" i="9" s="1"/>
  <c r="G185" i="17"/>
  <c r="G186" i="17" s="1"/>
  <c r="J110" i="1"/>
  <c r="K121" i="1"/>
  <c r="A112" i="9"/>
  <c r="C112" i="9"/>
  <c r="A108" i="17"/>
  <c r="B108" i="17"/>
  <c r="A108" i="1"/>
  <c r="G108" i="1"/>
  <c r="G107" i="7"/>
  <c r="H108" i="7" s="1"/>
  <c r="K107" i="7"/>
  <c r="L108" i="7" s="1"/>
  <c r="O107" i="7"/>
  <c r="C190" i="9" l="1"/>
  <c r="D190" i="9" s="1"/>
  <c r="E190" i="9" s="1"/>
  <c r="G188" i="17"/>
  <c r="H186" i="17"/>
  <c r="I186" i="17" s="1"/>
  <c r="H185" i="17"/>
  <c r="I185" i="17" s="1"/>
  <c r="C189" i="9"/>
  <c r="D189" i="9" s="1"/>
  <c r="E189" i="9" s="1"/>
  <c r="B112" i="9"/>
  <c r="D112" i="9" s="1"/>
  <c r="E112" i="9" s="1"/>
  <c r="P108" i="7"/>
  <c r="X108" i="1"/>
  <c r="AA120" i="1" s="1"/>
  <c r="B108" i="1"/>
  <c r="E120" i="1" s="1"/>
  <c r="C108" i="17"/>
  <c r="F120" i="17" s="1"/>
  <c r="M107" i="7"/>
  <c r="N108" i="7" s="1"/>
  <c r="P108" i="1"/>
  <c r="S120" i="1" s="1"/>
  <c r="I107" i="7"/>
  <c r="J108" i="7" s="1"/>
  <c r="A111" i="9"/>
  <c r="C111" i="9"/>
  <c r="A107" i="17"/>
  <c r="B107" i="17"/>
  <c r="A107" i="1"/>
  <c r="G107" i="1"/>
  <c r="G106" i="7"/>
  <c r="B107" i="1" s="1"/>
  <c r="E119" i="1" s="1"/>
  <c r="K106" i="7"/>
  <c r="L107" i="7" s="1"/>
  <c r="O106" i="7"/>
  <c r="C192" i="9" l="1"/>
  <c r="D192" i="9" s="1"/>
  <c r="E192" i="9" s="1"/>
  <c r="G189" i="17"/>
  <c r="G190" i="17" s="1"/>
  <c r="H188" i="17"/>
  <c r="I188" i="17" s="1"/>
  <c r="C191" i="9"/>
  <c r="D191" i="9" s="1"/>
  <c r="E191" i="9" s="1"/>
  <c r="H187" i="17"/>
  <c r="I187" i="17" s="1"/>
  <c r="Q109" i="1"/>
  <c r="Y109" i="1"/>
  <c r="H108" i="17"/>
  <c r="I108" i="17" s="1"/>
  <c r="D109" i="17"/>
  <c r="H108" i="1"/>
  <c r="I108" i="1" s="1"/>
  <c r="C109" i="1"/>
  <c r="C108" i="1"/>
  <c r="B111" i="9"/>
  <c r="D111" i="9" s="1"/>
  <c r="E111" i="9" s="1"/>
  <c r="P107" i="7"/>
  <c r="H107" i="7"/>
  <c r="I106" i="7"/>
  <c r="J107" i="7" s="1"/>
  <c r="C107" i="17"/>
  <c r="F119" i="17" s="1"/>
  <c r="H107" i="1"/>
  <c r="I107" i="1" s="1"/>
  <c r="P107" i="1"/>
  <c r="S119" i="1" s="1"/>
  <c r="X107" i="1"/>
  <c r="AA119" i="1" s="1"/>
  <c r="M106" i="7"/>
  <c r="N107" i="7" s="1"/>
  <c r="C6" i="18"/>
  <c r="C8" i="18" s="1"/>
  <c r="D8" i="18" s="1"/>
  <c r="B19" i="18"/>
  <c r="B20" i="18" s="1"/>
  <c r="G191" i="17" l="1"/>
  <c r="G192" i="17" s="1"/>
  <c r="C194" i="9"/>
  <c r="D194" i="9" s="1"/>
  <c r="E194" i="9" s="1"/>
  <c r="H190" i="17"/>
  <c r="I190" i="17" s="1"/>
  <c r="C193" i="9"/>
  <c r="D193" i="9" s="1"/>
  <c r="E193" i="9" s="1"/>
  <c r="H189" i="17"/>
  <c r="I189" i="17" s="1"/>
  <c r="J109" i="1"/>
  <c r="K120" i="1"/>
  <c r="J108" i="1"/>
  <c r="K119" i="1"/>
  <c r="Y108" i="1"/>
  <c r="Q108" i="1"/>
  <c r="H107" i="17"/>
  <c r="I107" i="17" s="1"/>
  <c r="D108" i="17"/>
  <c r="C15" i="18"/>
  <c r="D15" i="18" s="1"/>
  <c r="C11" i="18"/>
  <c r="D11" i="18" s="1"/>
  <c r="C17" i="18"/>
  <c r="D17" i="18" s="1"/>
  <c r="C14" i="18"/>
  <c r="D14" i="18" s="1"/>
  <c r="C10" i="18"/>
  <c r="D10" i="18" s="1"/>
  <c r="C7" i="18"/>
  <c r="D7" i="18" s="1"/>
  <c r="C16" i="18"/>
  <c r="D16" i="18" s="1"/>
  <c r="C13" i="18"/>
  <c r="D13" i="18" s="1"/>
  <c r="C18" i="18"/>
  <c r="D18" i="18" s="1"/>
  <c r="C12" i="18"/>
  <c r="D12" i="18" s="1"/>
  <c r="C9" i="18"/>
  <c r="D9" i="18" s="1"/>
  <c r="G193" i="17" l="1"/>
  <c r="G194" i="17" s="1"/>
  <c r="C196" i="9"/>
  <c r="D196" i="9" s="1"/>
  <c r="E196" i="9" s="1"/>
  <c r="H192" i="17"/>
  <c r="I192" i="17" s="1"/>
  <c r="C195" i="9"/>
  <c r="D195" i="9" s="1"/>
  <c r="E195" i="9" s="1"/>
  <c r="H191" i="17"/>
  <c r="I191" i="17" s="1"/>
  <c r="D19" i="18"/>
  <c r="D20" i="18" s="1"/>
  <c r="A110" i="9"/>
  <c r="C110" i="9"/>
  <c r="A106" i="17"/>
  <c r="B106" i="17"/>
  <c r="A106" i="1"/>
  <c r="G106" i="1"/>
  <c r="G105" i="7"/>
  <c r="K105" i="7"/>
  <c r="O105" i="7"/>
  <c r="P106" i="7" s="1"/>
  <c r="C198" i="9" l="1"/>
  <c r="D198" i="9" s="1"/>
  <c r="E198" i="9" s="1"/>
  <c r="G195" i="17"/>
  <c r="G196" i="17" s="1"/>
  <c r="H194" i="17"/>
  <c r="I194" i="17" s="1"/>
  <c r="C197" i="9"/>
  <c r="D197" i="9" s="1"/>
  <c r="E197" i="9" s="1"/>
  <c r="H193" i="17"/>
  <c r="I193" i="17" s="1"/>
  <c r="X106" i="1"/>
  <c r="AA118" i="1" s="1"/>
  <c r="B110" i="9"/>
  <c r="D110" i="9" s="1"/>
  <c r="E110" i="9" s="1"/>
  <c r="P106" i="1"/>
  <c r="S118" i="1" s="1"/>
  <c r="L106" i="7"/>
  <c r="B106" i="1"/>
  <c r="H106" i="7"/>
  <c r="C106" i="17"/>
  <c r="M105" i="7"/>
  <c r="N106" i="7" s="1"/>
  <c r="I105" i="7"/>
  <c r="J106" i="7" s="1"/>
  <c r="A109" i="9"/>
  <c r="C109" i="9"/>
  <c r="A105" i="17"/>
  <c r="B105" i="17"/>
  <c r="A105" i="1"/>
  <c r="G105" i="1"/>
  <c r="G104" i="7"/>
  <c r="H105" i="7" s="1"/>
  <c r="K104" i="7"/>
  <c r="P105" i="1" s="1"/>
  <c r="S117" i="1" s="1"/>
  <c r="O104" i="7"/>
  <c r="X105" i="1" s="1"/>
  <c r="AA117" i="1" s="1"/>
  <c r="G197" i="17" l="1"/>
  <c r="G198" i="17" s="1"/>
  <c r="C200" i="9"/>
  <c r="D200" i="9" s="1"/>
  <c r="E200" i="9" s="1"/>
  <c r="H196" i="17"/>
  <c r="I196" i="17" s="1"/>
  <c r="C199" i="9"/>
  <c r="D199" i="9" s="1"/>
  <c r="E199" i="9" s="1"/>
  <c r="H195" i="17"/>
  <c r="I195" i="17" s="1"/>
  <c r="D107" i="17"/>
  <c r="F118" i="17"/>
  <c r="C107" i="1"/>
  <c r="E118" i="1"/>
  <c r="Y107" i="1"/>
  <c r="Q107" i="1"/>
  <c r="H106" i="1"/>
  <c r="I106" i="1" s="1"/>
  <c r="Y106" i="1"/>
  <c r="H106" i="17"/>
  <c r="I106" i="17" s="1"/>
  <c r="C105" i="17"/>
  <c r="F117" i="17" s="1"/>
  <c r="B105" i="1"/>
  <c r="Q106" i="1"/>
  <c r="B109" i="9"/>
  <c r="D109" i="9" s="1"/>
  <c r="E109" i="9" s="1"/>
  <c r="P105" i="7"/>
  <c r="L105" i="7"/>
  <c r="M104" i="7"/>
  <c r="N105" i="7" s="1"/>
  <c r="I104" i="7"/>
  <c r="J105" i="7" s="1"/>
  <c r="A108" i="9"/>
  <c r="C108" i="9"/>
  <c r="A104" i="17"/>
  <c r="B104" i="17"/>
  <c r="A104" i="1"/>
  <c r="G104" i="1"/>
  <c r="G103" i="7"/>
  <c r="B104" i="1" s="1"/>
  <c r="E116" i="1" s="1"/>
  <c r="K103" i="7"/>
  <c r="L104" i="7" s="1"/>
  <c r="O103" i="7"/>
  <c r="B108" i="9" s="1"/>
  <c r="C201" i="9" l="1"/>
  <c r="D201" i="9" s="1"/>
  <c r="E201" i="9" s="1"/>
  <c r="H197" i="17"/>
  <c r="I197" i="17" s="1"/>
  <c r="J107" i="1"/>
  <c r="K118" i="1"/>
  <c r="H105" i="1"/>
  <c r="I105" i="1" s="1"/>
  <c r="E117" i="1"/>
  <c r="D108" i="9"/>
  <c r="E108" i="9" s="1"/>
  <c r="P104" i="1"/>
  <c r="P104" i="7"/>
  <c r="H105" i="17"/>
  <c r="I105" i="17" s="1"/>
  <c r="D106" i="17"/>
  <c r="C105" i="1"/>
  <c r="C106" i="1"/>
  <c r="X104" i="1"/>
  <c r="C104" i="17"/>
  <c r="F116" i="17" s="1"/>
  <c r="H104" i="7"/>
  <c r="H104" i="1"/>
  <c r="I104" i="1" s="1"/>
  <c r="I103" i="7"/>
  <c r="M103" i="7"/>
  <c r="N104" i="7" s="1"/>
  <c r="A107" i="9"/>
  <c r="C107" i="9"/>
  <c r="G52" i="3"/>
  <c r="F52" i="3"/>
  <c r="A103" i="17"/>
  <c r="B103" i="17"/>
  <c r="A103" i="1"/>
  <c r="G103" i="1"/>
  <c r="G102" i="7"/>
  <c r="B103" i="1" s="1"/>
  <c r="K102" i="7"/>
  <c r="O102" i="7"/>
  <c r="B107" i="9" s="1"/>
  <c r="J199" i="17" l="1"/>
  <c r="C202" i="9"/>
  <c r="D202" i="9" s="1"/>
  <c r="E202" i="9" s="1"/>
  <c r="H198" i="17"/>
  <c r="I198" i="17" s="1"/>
  <c r="H52" i="3"/>
  <c r="L52" i="3" s="1"/>
  <c r="J106" i="1"/>
  <c r="K117" i="1"/>
  <c r="AA116" i="1"/>
  <c r="J105" i="1"/>
  <c r="K116" i="1"/>
  <c r="S116" i="1"/>
  <c r="E115" i="1"/>
  <c r="D115" i="1"/>
  <c r="D113" i="1"/>
  <c r="D114" i="1"/>
  <c r="D111" i="1"/>
  <c r="D112" i="1"/>
  <c r="D109" i="1"/>
  <c r="D110" i="1"/>
  <c r="D107" i="9"/>
  <c r="E107" i="9" s="1"/>
  <c r="D107" i="1"/>
  <c r="D108" i="1"/>
  <c r="C103" i="17"/>
  <c r="E105" i="17" s="1"/>
  <c r="D106" i="1"/>
  <c r="D104" i="1"/>
  <c r="C104" i="1"/>
  <c r="D105" i="1"/>
  <c r="H103" i="1"/>
  <c r="I103" i="1" s="1"/>
  <c r="D105" i="17"/>
  <c r="H103" i="7"/>
  <c r="P103" i="1"/>
  <c r="R104" i="1" s="1"/>
  <c r="Q105" i="1"/>
  <c r="L103" i="7"/>
  <c r="Y105" i="1"/>
  <c r="J104" i="7"/>
  <c r="H104" i="17"/>
  <c r="I104" i="17" s="1"/>
  <c r="P103" i="7"/>
  <c r="X103" i="1"/>
  <c r="Z104" i="1" s="1"/>
  <c r="I102" i="7"/>
  <c r="J103" i="7" s="1"/>
  <c r="M102" i="7"/>
  <c r="N103" i="7" s="1"/>
  <c r="C52" i="3"/>
  <c r="G200" i="17" l="1"/>
  <c r="C203" i="9"/>
  <c r="D203" i="9" s="1"/>
  <c r="E203" i="9" s="1"/>
  <c r="H199" i="17"/>
  <c r="I199" i="17" s="1"/>
  <c r="I53" i="3"/>
  <c r="S115" i="1"/>
  <c r="R115" i="1"/>
  <c r="R114" i="1"/>
  <c r="R113" i="1"/>
  <c r="R111" i="1"/>
  <c r="R112" i="1"/>
  <c r="R110" i="1"/>
  <c r="R109" i="1"/>
  <c r="R108" i="1"/>
  <c r="R107" i="1"/>
  <c r="R105" i="1"/>
  <c r="R106" i="1"/>
  <c r="Z115" i="1"/>
  <c r="Z114" i="1"/>
  <c r="Z113" i="1"/>
  <c r="Z112" i="1"/>
  <c r="Z111" i="1"/>
  <c r="Z110" i="1"/>
  <c r="Z109" i="1"/>
  <c r="Z108" i="1"/>
  <c r="Z107" i="1"/>
  <c r="Z105" i="1"/>
  <c r="Z106" i="1"/>
  <c r="E114" i="17"/>
  <c r="E115" i="17"/>
  <c r="F115" i="17"/>
  <c r="Y104" i="1"/>
  <c r="AA115" i="1"/>
  <c r="J104" i="1"/>
  <c r="K115" i="1"/>
  <c r="E112" i="17"/>
  <c r="E113" i="17"/>
  <c r="E110" i="17"/>
  <c r="E111" i="17"/>
  <c r="E106" i="17"/>
  <c r="E109" i="17"/>
  <c r="E104" i="17"/>
  <c r="E108" i="17"/>
  <c r="D104" i="17"/>
  <c r="H103" i="17"/>
  <c r="I103" i="17" s="1"/>
  <c r="E107" i="17"/>
  <c r="Q104" i="1"/>
  <c r="A106" i="9"/>
  <c r="C106" i="9"/>
  <c r="A102" i="17"/>
  <c r="B102" i="17"/>
  <c r="A102" i="1"/>
  <c r="G102" i="1"/>
  <c r="G101" i="7"/>
  <c r="H102" i="7" s="1"/>
  <c r="K101" i="7"/>
  <c r="L102" i="7" s="1"/>
  <c r="O101" i="7"/>
  <c r="B106" i="9" s="1"/>
  <c r="C204" i="9" l="1"/>
  <c r="D204" i="9" s="1"/>
  <c r="E204" i="9" s="1"/>
  <c r="G201" i="17"/>
  <c r="H200" i="17"/>
  <c r="I200" i="17" s="1"/>
  <c r="D106" i="9"/>
  <c r="E106" i="9" s="1"/>
  <c r="C102" i="17"/>
  <c r="B102" i="1"/>
  <c r="P102" i="1"/>
  <c r="S114" i="1" s="1"/>
  <c r="M101" i="7"/>
  <c r="N102" i="7" s="1"/>
  <c r="P102" i="7"/>
  <c r="X102" i="1"/>
  <c r="I101" i="7"/>
  <c r="J102" i="7" s="1"/>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C205" i="9" l="1"/>
  <c r="D205" i="9" s="1"/>
  <c r="E205" i="9" s="1"/>
  <c r="H201" i="17"/>
  <c r="I201" i="17" s="1"/>
  <c r="G202" i="17"/>
  <c r="Y103" i="1"/>
  <c r="AA114" i="1"/>
  <c r="C103" i="1"/>
  <c r="E114" i="1"/>
  <c r="H102" i="17"/>
  <c r="I102" i="17" s="1"/>
  <c r="F114" i="17"/>
  <c r="H102" i="1"/>
  <c r="I102" i="1" s="1"/>
  <c r="D103" i="17"/>
  <c r="Q103" i="1"/>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1" i="9"/>
  <c r="J8" i="17"/>
  <c r="J9" i="17" s="1"/>
  <c r="J10" i="17" s="1"/>
  <c r="J11" i="17" s="1"/>
  <c r="J12" i="17" s="1"/>
  <c r="J13" i="17" s="1"/>
  <c r="J14" i="17" s="1"/>
  <c r="J15" i="17" s="1"/>
  <c r="J16" i="17" s="1"/>
  <c r="J17" i="17" s="1"/>
  <c r="J18" i="17" s="1"/>
  <c r="J19" i="17" s="1"/>
  <c r="N19" i="17" s="1"/>
  <c r="J20" i="17"/>
  <c r="N20" i="17" s="1"/>
  <c r="J7" i="17"/>
  <c r="N7" i="17" s="1"/>
  <c r="J68" i="17"/>
  <c r="N68" i="17" s="1"/>
  <c r="J56" i="17"/>
  <c r="N56" i="17" s="1"/>
  <c r="J44" i="17"/>
  <c r="N44" i="17" s="1"/>
  <c r="J32" i="17"/>
  <c r="N32" i="17" s="1"/>
  <c r="J80" i="17"/>
  <c r="J81" i="17" s="1"/>
  <c r="C206" i="9" l="1"/>
  <c r="D206" i="9" s="1"/>
  <c r="E206" i="9" s="1"/>
  <c r="H202" i="17"/>
  <c r="I202" i="17" s="1"/>
  <c r="G203" i="17"/>
  <c r="G204" i="17" s="1"/>
  <c r="J103" i="1"/>
  <c r="K114" i="1"/>
  <c r="J33" i="17"/>
  <c r="J34" i="17" s="1"/>
  <c r="N34" i="17" s="1"/>
  <c r="N17" i="17"/>
  <c r="N14" i="17"/>
  <c r="N11" i="17"/>
  <c r="N9" i="17"/>
  <c r="N12" i="17"/>
  <c r="N81" i="17"/>
  <c r="J82" i="17"/>
  <c r="N13" i="17"/>
  <c r="N16" i="17"/>
  <c r="N80" i="17"/>
  <c r="N10" i="17"/>
  <c r="N15" i="17"/>
  <c r="N8" i="17"/>
  <c r="N18" i="17"/>
  <c r="J21" i="17"/>
  <c r="N21" i="17" s="1"/>
  <c r="J45"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G205" i="17" l="1"/>
  <c r="C208" i="9"/>
  <c r="D208" i="9" s="1"/>
  <c r="E208" i="9" s="1"/>
  <c r="H204" i="17"/>
  <c r="I204" i="17" s="1"/>
  <c r="H203" i="17"/>
  <c r="I203" i="17" s="1"/>
  <c r="C207" i="9"/>
  <c r="D207" i="9" s="1"/>
  <c r="E207" i="9" s="1"/>
  <c r="N33" i="17"/>
  <c r="J35" i="17"/>
  <c r="J36" i="17" s="1"/>
  <c r="J83" i="17"/>
  <c r="N82" i="17"/>
  <c r="J46" i="17"/>
  <c r="N45" i="17"/>
  <c r="J22" i="17"/>
  <c r="N22" i="17" s="1"/>
  <c r="A105" i="9"/>
  <c r="A101" i="1"/>
  <c r="G101" i="1"/>
  <c r="G100" i="7"/>
  <c r="K100" i="7"/>
  <c r="L101" i="7" s="1"/>
  <c r="O100" i="7"/>
  <c r="P101" i="7" s="1"/>
  <c r="G206" i="17" l="1"/>
  <c r="C209" i="9"/>
  <c r="D209" i="9" s="1"/>
  <c r="E209" i="9" s="1"/>
  <c r="H205" i="17"/>
  <c r="I205" i="17" s="1"/>
  <c r="N35" i="17"/>
  <c r="X101" i="1"/>
  <c r="B105" i="9"/>
  <c r="D105" i="9" s="1"/>
  <c r="E105" i="9" s="1"/>
  <c r="J47" i="17"/>
  <c r="N46" i="17"/>
  <c r="J37" i="17"/>
  <c r="N36" i="17"/>
  <c r="J84" i="17"/>
  <c r="N83" i="17"/>
  <c r="P101" i="1"/>
  <c r="H101" i="7"/>
  <c r="C101" i="17"/>
  <c r="B101" i="1"/>
  <c r="E113" i="1" s="1"/>
  <c r="J23" i="17"/>
  <c r="N23" i="17" s="1"/>
  <c r="M100" i="7"/>
  <c r="N101" i="7" s="1"/>
  <c r="I100" i="7"/>
  <c r="J101" i="7" s="1"/>
  <c r="A104" i="9"/>
  <c r="A100" i="1"/>
  <c r="G100" i="1"/>
  <c r="G99" i="7"/>
  <c r="K99" i="7"/>
  <c r="P100" i="1" s="1"/>
  <c r="S112" i="1" s="1"/>
  <c r="O99" i="7"/>
  <c r="P100" i="7" s="1"/>
  <c r="C210" i="9" l="1"/>
  <c r="D210" i="9" s="1"/>
  <c r="E210" i="9" s="1"/>
  <c r="G207" i="17"/>
  <c r="G208" i="17" s="1"/>
  <c r="H206" i="17"/>
  <c r="I206" i="17" s="1"/>
  <c r="D102" i="17"/>
  <c r="F113" i="17"/>
  <c r="Q102" i="1"/>
  <c r="S113" i="1"/>
  <c r="Y102" i="1"/>
  <c r="AA113" i="1"/>
  <c r="Q101" i="1"/>
  <c r="J38" i="17"/>
  <c r="N37" i="17"/>
  <c r="H100" i="7"/>
  <c r="C100" i="17"/>
  <c r="L100" i="7"/>
  <c r="H101" i="1"/>
  <c r="I101" i="1" s="1"/>
  <c r="C102" i="1"/>
  <c r="J85" i="17"/>
  <c r="N84" i="17"/>
  <c r="J48" i="17"/>
  <c r="N47" i="17"/>
  <c r="H101" i="17"/>
  <c r="I101" i="17" s="1"/>
  <c r="J24" i="17"/>
  <c r="N24" i="17" s="1"/>
  <c r="X100" i="1"/>
  <c r="AA112" i="1" s="1"/>
  <c r="B104" i="9"/>
  <c r="D104" i="9" s="1"/>
  <c r="E104" i="9" s="1"/>
  <c r="B100" i="1"/>
  <c r="M99" i="7"/>
  <c r="N100" i="7" s="1"/>
  <c r="I99" i="7"/>
  <c r="J100" i="7" s="1"/>
  <c r="G9" i="13"/>
  <c r="G8" i="13"/>
  <c r="C212" i="9" l="1"/>
  <c r="D212" i="9" s="1"/>
  <c r="E212" i="9" s="1"/>
  <c r="G209" i="17"/>
  <c r="H208" i="17"/>
  <c r="I208" i="17" s="1"/>
  <c r="H207" i="17"/>
  <c r="I207" i="17" s="1"/>
  <c r="C211" i="9"/>
  <c r="D211" i="9" s="1"/>
  <c r="E211" i="9" s="1"/>
  <c r="J102" i="1"/>
  <c r="K113" i="1"/>
  <c r="C101" i="1"/>
  <c r="E112" i="1"/>
  <c r="D101" i="17"/>
  <c r="F112" i="17"/>
  <c r="J86" i="17"/>
  <c r="N85" i="17"/>
  <c r="H100" i="17"/>
  <c r="I100" i="17" s="1"/>
  <c r="J39" i="17"/>
  <c r="N38" i="17"/>
  <c r="J49" i="17"/>
  <c r="N48" i="17"/>
  <c r="J25" i="17"/>
  <c r="N25" i="17" s="1"/>
  <c r="Y101" i="1"/>
  <c r="H100" i="1"/>
  <c r="I100" i="1" s="1"/>
  <c r="A103" i="9"/>
  <c r="A99" i="1"/>
  <c r="G99" i="1"/>
  <c r="G98" i="7"/>
  <c r="K98" i="7"/>
  <c r="L99" i="7" s="1"/>
  <c r="O98" i="7"/>
  <c r="G210" i="17" l="1"/>
  <c r="G212" i="17" s="1"/>
  <c r="C213" i="9"/>
  <c r="D213" i="9" s="1"/>
  <c r="E213" i="9" s="1"/>
  <c r="H209" i="17"/>
  <c r="I209" i="17" s="1"/>
  <c r="J101" i="1"/>
  <c r="K112" i="1"/>
  <c r="J50" i="17"/>
  <c r="N49" i="17"/>
  <c r="J87" i="17"/>
  <c r="N86" i="17"/>
  <c r="H99" i="7"/>
  <c r="C99" i="17"/>
  <c r="F111" i="17" s="1"/>
  <c r="J40" i="17"/>
  <c r="N39" i="17"/>
  <c r="J26" i="17"/>
  <c r="N26" i="17" s="1"/>
  <c r="P99" i="1"/>
  <c r="S111" i="1" s="1"/>
  <c r="M98" i="7"/>
  <c r="N99" i="7" s="1"/>
  <c r="P99" i="7"/>
  <c r="B103" i="9"/>
  <c r="D103" i="9" s="1"/>
  <c r="E103" i="9" s="1"/>
  <c r="X99" i="1"/>
  <c r="AA111" i="1" s="1"/>
  <c r="B99" i="1"/>
  <c r="I98" i="7"/>
  <c r="J99" i="7" s="1"/>
  <c r="F6" i="12"/>
  <c r="F7" i="12" s="1"/>
  <c r="F8" i="12" s="1"/>
  <c r="F9" i="12" s="1"/>
  <c r="F10" i="12" s="1"/>
  <c r="F11" i="12" s="1"/>
  <c r="F12" i="12" s="1"/>
  <c r="F13" i="12" s="1"/>
  <c r="F14" i="12" s="1"/>
  <c r="F15" i="12" s="1"/>
  <c r="F16" i="12" s="1"/>
  <c r="F17" i="12" s="1"/>
  <c r="F18" i="12" s="1"/>
  <c r="F19" i="12" s="1"/>
  <c r="F20" i="12" s="1"/>
  <c r="F21" i="12" s="1"/>
  <c r="F22" i="12" s="1"/>
  <c r="F23" i="12" s="1"/>
  <c r="F24" i="12" s="1"/>
  <c r="F25" i="12" s="1"/>
  <c r="F26" i="12" s="1"/>
  <c r="F27" i="12" s="1"/>
  <c r="F28" i="12" s="1"/>
  <c r="F29" i="12" s="1"/>
  <c r="F30" i="12" s="1"/>
  <c r="F31" i="12" s="1"/>
  <c r="F32" i="12" s="1"/>
  <c r="F33" i="12" s="1"/>
  <c r="F34" i="12" s="1"/>
  <c r="F35" i="12" s="1"/>
  <c r="F36" i="12" s="1"/>
  <c r="F37" i="12" s="1"/>
  <c r="F38" i="12" s="1"/>
  <c r="F39" i="12" s="1"/>
  <c r="F40" i="12" s="1"/>
  <c r="F41" i="12" s="1"/>
  <c r="F42" i="12" s="1"/>
  <c r="F43" i="12" s="1"/>
  <c r="F44" i="12" s="1"/>
  <c r="F45" i="12" s="1"/>
  <c r="F46" i="12" s="1"/>
  <c r="F47" i="12" s="1"/>
  <c r="F48" i="12" s="1"/>
  <c r="F49" i="12" s="1"/>
  <c r="F50" i="12" s="1"/>
  <c r="F51" i="12" s="1"/>
  <c r="F52" i="12" s="1"/>
  <c r="F53" i="12" s="1"/>
  <c r="F54" i="12" s="1"/>
  <c r="F55" i="12" s="1"/>
  <c r="F56" i="12" s="1"/>
  <c r="F57" i="12" s="1"/>
  <c r="F58" i="12" s="1"/>
  <c r="F59" i="12" s="1"/>
  <c r="F60" i="12" s="1"/>
  <c r="F61" i="12" s="1"/>
  <c r="F62" i="12" s="1"/>
  <c r="F63" i="12" s="1"/>
  <c r="F64" i="12" s="1"/>
  <c r="F65" i="12" s="1"/>
  <c r="F66" i="12" s="1"/>
  <c r="F67" i="12" s="1"/>
  <c r="F68" i="12" s="1"/>
  <c r="F69" i="12" s="1"/>
  <c r="F70" i="12" s="1"/>
  <c r="F71" i="12" s="1"/>
  <c r="F72" i="12" s="1"/>
  <c r="F73" i="12" s="1"/>
  <c r="F74" i="12" s="1"/>
  <c r="F75" i="12" s="1"/>
  <c r="F76" i="12" s="1"/>
  <c r="F77" i="12" s="1"/>
  <c r="F78" i="12" s="1"/>
  <c r="F79" i="12" s="1"/>
  <c r="F80" i="12" s="1"/>
  <c r="A102" i="9"/>
  <c r="A98" i="1"/>
  <c r="G98" i="1"/>
  <c r="G97" i="7"/>
  <c r="H98" i="7" s="1"/>
  <c r="K97" i="7"/>
  <c r="O97" i="7"/>
  <c r="X98" i="1" s="1"/>
  <c r="AA110" i="1" s="1"/>
  <c r="C216" i="9" l="1"/>
  <c r="D216" i="9" s="1"/>
  <c r="E216" i="9" s="1"/>
  <c r="G213" i="17"/>
  <c r="H212" i="17"/>
  <c r="I212" i="17" s="1"/>
  <c r="H211" i="17"/>
  <c r="I211" i="17" s="1"/>
  <c r="C215" i="9"/>
  <c r="D215" i="9" s="1"/>
  <c r="E215" i="9" s="1"/>
  <c r="H210" i="17"/>
  <c r="I210" i="17" s="1"/>
  <c r="C214" i="9"/>
  <c r="D214" i="9" s="1"/>
  <c r="E214" i="9" s="1"/>
  <c r="C100" i="1"/>
  <c r="E111" i="1"/>
  <c r="J51" i="17"/>
  <c r="N50" i="17"/>
  <c r="C98" i="17"/>
  <c r="J41" i="17"/>
  <c r="N40" i="17"/>
  <c r="J88" i="17"/>
  <c r="N87" i="17"/>
  <c r="H99" i="17"/>
  <c r="I99" i="17" s="1"/>
  <c r="D100" i="17"/>
  <c r="J27" i="17"/>
  <c r="N27" i="17" s="1"/>
  <c r="Y99" i="1"/>
  <c r="Y100" i="1"/>
  <c r="Q100" i="1"/>
  <c r="H99" i="1"/>
  <c r="I99" i="1" s="1"/>
  <c r="B102" i="9"/>
  <c r="D102" i="9" s="1"/>
  <c r="E102" i="9" s="1"/>
  <c r="P98" i="7"/>
  <c r="L98" i="7"/>
  <c r="P98" i="1"/>
  <c r="B98" i="1"/>
  <c r="I97" i="7"/>
  <c r="M97" i="7"/>
  <c r="N98" i="7" s="1"/>
  <c r="A101" i="9"/>
  <c r="G214" i="17" l="1"/>
  <c r="C217" i="9"/>
  <c r="D217" i="9" s="1"/>
  <c r="E217" i="9" s="1"/>
  <c r="H213" i="17"/>
  <c r="I213" i="17" s="1"/>
  <c r="J100" i="1"/>
  <c r="K111" i="1"/>
  <c r="Q99" i="1"/>
  <c r="S110" i="1"/>
  <c r="C99" i="1"/>
  <c r="E110" i="1"/>
  <c r="D99" i="17"/>
  <c r="F110" i="17"/>
  <c r="J42" i="17"/>
  <c r="N41" i="17"/>
  <c r="J52" i="17"/>
  <c r="N51" i="17"/>
  <c r="H98" i="17"/>
  <c r="I98" i="17" s="1"/>
  <c r="J89" i="17"/>
  <c r="N88" i="17"/>
  <c r="J28" i="17"/>
  <c r="N28" i="17" s="1"/>
  <c r="H98" i="1"/>
  <c r="I98" i="1" s="1"/>
  <c r="J98" i="7"/>
  <c r="A97" i="1"/>
  <c r="G97" i="1"/>
  <c r="O96" i="7"/>
  <c r="G96" i="7"/>
  <c r="K96" i="7"/>
  <c r="P97" i="1" s="1"/>
  <c r="C218" i="9" l="1"/>
  <c r="D218" i="9" s="1"/>
  <c r="E218" i="9" s="1"/>
  <c r="H214" i="17"/>
  <c r="I214" i="17" s="1"/>
  <c r="G215" i="17"/>
  <c r="J99" i="1"/>
  <c r="K110" i="1"/>
  <c r="Q98" i="1"/>
  <c r="S109" i="1"/>
  <c r="C97" i="17"/>
  <c r="F109" i="17" s="1"/>
  <c r="H97" i="7"/>
  <c r="I96" i="7"/>
  <c r="J97" i="7" s="1"/>
  <c r="L97" i="7"/>
  <c r="J53" i="17"/>
  <c r="N52" i="17"/>
  <c r="B97" i="1"/>
  <c r="J90" i="17"/>
  <c r="N89" i="17"/>
  <c r="J43" i="17"/>
  <c r="N43" i="17" s="1"/>
  <c r="N42" i="17"/>
  <c r="J29" i="17"/>
  <c r="N29" i="17" s="1"/>
  <c r="X97" i="1"/>
  <c r="AA109" i="1" s="1"/>
  <c r="P97" i="7"/>
  <c r="B101" i="9"/>
  <c r="D101" i="9" s="1"/>
  <c r="E101" i="9" s="1"/>
  <c r="M96" i="7"/>
  <c r="N97" i="7" s="1"/>
  <c r="A100" i="9"/>
  <c r="A96" i="1"/>
  <c r="G96" i="1"/>
  <c r="G95" i="7"/>
  <c r="C96" i="17" s="1"/>
  <c r="F108" i="17" s="1"/>
  <c r="K95" i="7"/>
  <c r="L96" i="7" s="1"/>
  <c r="O95" i="7"/>
  <c r="P96" i="7" s="1"/>
  <c r="C219" i="9" l="1"/>
  <c r="D219" i="9" s="1"/>
  <c r="E219" i="9" s="1"/>
  <c r="H215" i="17"/>
  <c r="I215" i="17" s="1"/>
  <c r="G216" i="17"/>
  <c r="G217" i="17" s="1"/>
  <c r="C98" i="1"/>
  <c r="E109" i="1"/>
  <c r="H97" i="1"/>
  <c r="I97" i="1" s="1"/>
  <c r="B100" i="9"/>
  <c r="D100" i="9" s="1"/>
  <c r="E100" i="9" s="1"/>
  <c r="X96" i="1"/>
  <c r="AA108" i="1" s="1"/>
  <c r="H96" i="7"/>
  <c r="H96" i="17"/>
  <c r="I96" i="17" s="1"/>
  <c r="J91" i="17"/>
  <c r="N90" i="17"/>
  <c r="J54" i="17"/>
  <c r="N53" i="17"/>
  <c r="B96" i="1"/>
  <c r="C97" i="1" s="1"/>
  <c r="D97" i="17"/>
  <c r="H97" i="17"/>
  <c r="I97" i="17" s="1"/>
  <c r="D98" i="17"/>
  <c r="J30" i="17"/>
  <c r="N30" i="17" s="1"/>
  <c r="Y98" i="1"/>
  <c r="P96" i="1"/>
  <c r="M95" i="7"/>
  <c r="N96" i="7" s="1"/>
  <c r="I95" i="7"/>
  <c r="J96" i="7" s="1"/>
  <c r="A99" i="9"/>
  <c r="A95" i="1"/>
  <c r="G95" i="1"/>
  <c r="G94" i="7"/>
  <c r="K94" i="7"/>
  <c r="P95" i="1" s="1"/>
  <c r="S107" i="1" s="1"/>
  <c r="O94" i="7"/>
  <c r="X95" i="1" s="1"/>
  <c r="AA107" i="1" s="1"/>
  <c r="C221" i="9" l="1"/>
  <c r="D221" i="9" s="1"/>
  <c r="E221" i="9" s="1"/>
  <c r="G218" i="17"/>
  <c r="H217" i="17"/>
  <c r="I217" i="17" s="1"/>
  <c r="H216" i="17"/>
  <c r="I216" i="17" s="1"/>
  <c r="C220" i="9"/>
  <c r="D220" i="9" s="1"/>
  <c r="E220" i="9" s="1"/>
  <c r="J98" i="1"/>
  <c r="K109" i="1"/>
  <c r="Y97" i="1"/>
  <c r="Q97" i="1"/>
  <c r="S108" i="1"/>
  <c r="H96" i="1"/>
  <c r="I96" i="1" s="1"/>
  <c r="E108" i="1"/>
  <c r="B95" i="1"/>
  <c r="H95" i="1" s="1"/>
  <c r="I95" i="1" s="1"/>
  <c r="C95" i="17"/>
  <c r="F107" i="17" s="1"/>
  <c r="B99" i="9"/>
  <c r="D99" i="9" s="1"/>
  <c r="E99" i="9" s="1"/>
  <c r="P95" i="7"/>
  <c r="J55" i="17"/>
  <c r="N54" i="17"/>
  <c r="N91" i="17"/>
  <c r="J31" i="17"/>
  <c r="N31" i="17" s="1"/>
  <c r="Y96" i="1"/>
  <c r="Q96" i="1"/>
  <c r="L95" i="7"/>
  <c r="H95" i="7"/>
  <c r="I94" i="7"/>
  <c r="J95" i="7" s="1"/>
  <c r="M94" i="7"/>
  <c r="N95" i="7" s="1"/>
  <c r="B90" i="15"/>
  <c r="B78" i="15"/>
  <c r="B66" i="15"/>
  <c r="B54" i="15"/>
  <c r="B42" i="15"/>
  <c r="B30" i="15"/>
  <c r="B18" i="15"/>
  <c r="B6" i="15"/>
  <c r="G219" i="17" l="1"/>
  <c r="G220" i="17" s="1"/>
  <c r="C224" i="9" s="1"/>
  <c r="D224" i="9" s="1"/>
  <c r="E224" i="9" s="1"/>
  <c r="C222" i="9"/>
  <c r="D222" i="9" s="1"/>
  <c r="E222" i="9" s="1"/>
  <c r="H218" i="17"/>
  <c r="I218" i="17" s="1"/>
  <c r="K108" i="1"/>
  <c r="J97" i="1"/>
  <c r="J96" i="1"/>
  <c r="K107" i="1"/>
  <c r="C96" i="1"/>
  <c r="E107" i="1"/>
  <c r="J93" i="17"/>
  <c r="N92" i="17"/>
  <c r="H95" i="17"/>
  <c r="I95" i="17" s="1"/>
  <c r="D96" i="17"/>
  <c r="C54" i="15"/>
  <c r="C42" i="15"/>
  <c r="J57" i="17"/>
  <c r="N55" i="17"/>
  <c r="C90" i="15"/>
  <c r="C78" i="15"/>
  <c r="C18" i="15"/>
  <c r="C66" i="15"/>
  <c r="C30" i="15"/>
  <c r="H6" i="15"/>
  <c r="A98" i="9"/>
  <c r="A94" i="1"/>
  <c r="G94" i="1"/>
  <c r="G93" i="7"/>
  <c r="C94" i="17" s="1"/>
  <c r="K93" i="7"/>
  <c r="L94" i="7" s="1"/>
  <c r="O93" i="7"/>
  <c r="P94" i="7" s="1"/>
  <c r="G221" i="17" l="1"/>
  <c r="C225" i="9" s="1"/>
  <c r="D225" i="9" s="1"/>
  <c r="E225" i="9" s="1"/>
  <c r="H220" i="17"/>
  <c r="I220" i="17" s="1"/>
  <c r="H219" i="17"/>
  <c r="I219" i="17" s="1"/>
  <c r="C223" i="9"/>
  <c r="D223" i="9" s="1"/>
  <c r="E223" i="9" s="1"/>
  <c r="B94" i="1"/>
  <c r="E106" i="1" s="1"/>
  <c r="I6" i="15"/>
  <c r="F106" i="17"/>
  <c r="H94" i="17"/>
  <c r="I94" i="17" s="1"/>
  <c r="B98" i="9"/>
  <c r="D98" i="9" s="1"/>
  <c r="E98" i="9" s="1"/>
  <c r="D95" i="17"/>
  <c r="J58" i="17"/>
  <c r="N57" i="17"/>
  <c r="J94" i="17"/>
  <c r="N93" i="17"/>
  <c r="X94" i="1"/>
  <c r="P94" i="1"/>
  <c r="S106" i="1" s="1"/>
  <c r="M93" i="7"/>
  <c r="N94" i="7" s="1"/>
  <c r="H94" i="7"/>
  <c r="D93" i="15"/>
  <c r="I93" i="7"/>
  <c r="J94" i="7" s="1"/>
  <c r="A97" i="9"/>
  <c r="A93" i="1"/>
  <c r="G93" i="1"/>
  <c r="G92" i="7"/>
  <c r="C93" i="17" s="1"/>
  <c r="K92" i="7"/>
  <c r="L93" i="7" s="1"/>
  <c r="O92" i="7"/>
  <c r="P93" i="7" s="1"/>
  <c r="G222" i="17" l="1"/>
  <c r="C226" i="9" s="1"/>
  <c r="D226" i="9" s="1"/>
  <c r="E226" i="9" s="1"/>
  <c r="H221" i="17"/>
  <c r="I221" i="17" s="1"/>
  <c r="H94" i="1"/>
  <c r="I94" i="1" s="1"/>
  <c r="J95" i="1" s="1"/>
  <c r="C95" i="1"/>
  <c r="B97" i="9"/>
  <c r="D97" i="9" s="1"/>
  <c r="E97" i="9" s="1"/>
  <c r="Y95" i="1"/>
  <c r="AA106" i="1"/>
  <c r="J95" i="17"/>
  <c r="N94" i="17"/>
  <c r="O94" i="17"/>
  <c r="P94" i="17" s="1"/>
  <c r="J59" i="17"/>
  <c r="N58" i="17"/>
  <c r="F105" i="17"/>
  <c r="H93" i="17"/>
  <c r="I93" i="17" s="1"/>
  <c r="O93" i="17"/>
  <c r="P93" i="17" s="1"/>
  <c r="D94" i="17"/>
  <c r="Q95" i="1"/>
  <c r="H93" i="7"/>
  <c r="D92" i="15"/>
  <c r="X93" i="1"/>
  <c r="P93" i="1"/>
  <c r="S105" i="1" s="1"/>
  <c r="B93" i="1"/>
  <c r="M92" i="7"/>
  <c r="N93" i="7" s="1"/>
  <c r="I92" i="7"/>
  <c r="J93" i="7" s="1"/>
  <c r="A96" i="9"/>
  <c r="A92" i="1"/>
  <c r="G92" i="1"/>
  <c r="G91" i="7"/>
  <c r="K91" i="7"/>
  <c r="O91" i="7"/>
  <c r="P92" i="7" s="1"/>
  <c r="G223" i="17" l="1"/>
  <c r="C227" i="9" s="1"/>
  <c r="D227" i="9" s="1"/>
  <c r="E227" i="9" s="1"/>
  <c r="H222" i="17"/>
  <c r="I222" i="17" s="1"/>
  <c r="K106" i="1"/>
  <c r="C94" i="1"/>
  <c r="E105" i="1"/>
  <c r="H92" i="7"/>
  <c r="C92" i="17"/>
  <c r="D91" i="15"/>
  <c r="J60" i="17"/>
  <c r="N59" i="17"/>
  <c r="Y94" i="1"/>
  <c r="AA105" i="1"/>
  <c r="J96" i="17"/>
  <c r="N95" i="17"/>
  <c r="O95" i="17"/>
  <c r="P95" i="17" s="1"/>
  <c r="B92" i="1"/>
  <c r="C93" i="1" s="1"/>
  <c r="Q94" i="1"/>
  <c r="H93" i="1"/>
  <c r="I93" i="1" s="1"/>
  <c r="X92" i="1"/>
  <c r="B96" i="9"/>
  <c r="D96" i="9" s="1"/>
  <c r="E96" i="9" s="1"/>
  <c r="I91" i="7"/>
  <c r="J92" i="7" s="1"/>
  <c r="L92" i="7"/>
  <c r="P92" i="1"/>
  <c r="M91" i="7"/>
  <c r="A95" i="9"/>
  <c r="C51" i="3"/>
  <c r="F51" i="3"/>
  <c r="H51" i="3" s="1"/>
  <c r="L51" i="3" s="1"/>
  <c r="A91" i="1"/>
  <c r="G91" i="1"/>
  <c r="G90" i="7"/>
  <c r="K90" i="7"/>
  <c r="O90" i="7"/>
  <c r="H223" i="17" l="1"/>
  <c r="I223" i="17" s="1"/>
  <c r="G224" i="17"/>
  <c r="H92" i="1"/>
  <c r="I92" i="1" s="1"/>
  <c r="K104" i="1" s="1"/>
  <c r="B95" i="9"/>
  <c r="D95" i="9" s="1"/>
  <c r="E95" i="9" s="1"/>
  <c r="P91" i="7"/>
  <c r="Q93" i="1"/>
  <c r="S104" i="1"/>
  <c r="Y93" i="1"/>
  <c r="AA104" i="1"/>
  <c r="P91" i="1"/>
  <c r="L91" i="7"/>
  <c r="J97" i="17"/>
  <c r="N96" i="17"/>
  <c r="O96" i="17"/>
  <c r="P96" i="17" s="1"/>
  <c r="J61" i="17"/>
  <c r="N60" i="17"/>
  <c r="C91" i="17"/>
  <c r="D92" i="17" s="1"/>
  <c r="D90" i="15"/>
  <c r="H91" i="7"/>
  <c r="J94" i="1"/>
  <c r="K105" i="1"/>
  <c r="E104" i="1"/>
  <c r="F104" i="17"/>
  <c r="O92" i="17"/>
  <c r="P92" i="17" s="1"/>
  <c r="H92" i="17"/>
  <c r="I92" i="17" s="1"/>
  <c r="D93" i="17"/>
  <c r="J93" i="1"/>
  <c r="N92" i="7"/>
  <c r="X91" i="1"/>
  <c r="B91" i="1"/>
  <c r="I90" i="7"/>
  <c r="J91" i="7" s="1"/>
  <c r="I52" i="3"/>
  <c r="M90" i="7"/>
  <c r="N91" i="7" s="1"/>
  <c r="A94" i="9"/>
  <c r="A90" i="1"/>
  <c r="G90" i="1"/>
  <c r="G89" i="7"/>
  <c r="K89" i="7"/>
  <c r="L90" i="7" s="1"/>
  <c r="O89" i="7"/>
  <c r="P90" i="7" s="1"/>
  <c r="H224" i="17" l="1"/>
  <c r="I224" i="17" s="1"/>
  <c r="C228" i="9"/>
  <c r="D228" i="9" s="1"/>
  <c r="E228" i="9" s="1"/>
  <c r="G225" i="17"/>
  <c r="R96" i="1"/>
  <c r="R100" i="1"/>
  <c r="R97" i="1"/>
  <c r="R99" i="1"/>
  <c r="R93" i="1"/>
  <c r="C90" i="17"/>
  <c r="D91" i="17" s="1"/>
  <c r="D89" i="15"/>
  <c r="E103" i="1"/>
  <c r="D103" i="1"/>
  <c r="D102" i="1"/>
  <c r="J62" i="17"/>
  <c r="N61" i="17"/>
  <c r="Y92" i="1"/>
  <c r="AA103" i="1"/>
  <c r="Z103" i="1"/>
  <c r="Z102" i="1"/>
  <c r="F103" i="17"/>
  <c r="E103" i="17"/>
  <c r="E102" i="17"/>
  <c r="O91" i="17"/>
  <c r="P91" i="17" s="1"/>
  <c r="H91" i="17"/>
  <c r="I91" i="17" s="1"/>
  <c r="E101" i="17"/>
  <c r="E100" i="17"/>
  <c r="E99" i="17"/>
  <c r="E98" i="17"/>
  <c r="E96" i="17"/>
  <c r="E97" i="17"/>
  <c r="E95" i="17"/>
  <c r="E94" i="17"/>
  <c r="E93" i="17"/>
  <c r="R103" i="1"/>
  <c r="S103" i="1"/>
  <c r="R102" i="1"/>
  <c r="B90" i="1"/>
  <c r="E102" i="1" s="1"/>
  <c r="Q92" i="1"/>
  <c r="R94" i="1"/>
  <c r="R98" i="1"/>
  <c r="R101" i="1"/>
  <c r="H90" i="7"/>
  <c r="R92" i="1"/>
  <c r="R95" i="1"/>
  <c r="E92" i="17"/>
  <c r="D92" i="1"/>
  <c r="J98" i="17"/>
  <c r="N97" i="17"/>
  <c r="O97" i="17"/>
  <c r="P97" i="17" s="1"/>
  <c r="D101" i="1"/>
  <c r="D100" i="1"/>
  <c r="D99" i="1"/>
  <c r="D98" i="1"/>
  <c r="D97" i="1"/>
  <c r="D96" i="1"/>
  <c r="D95" i="1"/>
  <c r="D94" i="1"/>
  <c r="D93" i="1"/>
  <c r="C92" i="1"/>
  <c r="Z101" i="1"/>
  <c r="Z100" i="1"/>
  <c r="Z99" i="1"/>
  <c r="Z98" i="1"/>
  <c r="Z96" i="1"/>
  <c r="Z97" i="1"/>
  <c r="Z95" i="1"/>
  <c r="Z93" i="1"/>
  <c r="Z94" i="1"/>
  <c r="Z92" i="1"/>
  <c r="H91" i="1"/>
  <c r="I91" i="1" s="1"/>
  <c r="X90" i="1"/>
  <c r="AA102" i="1" s="1"/>
  <c r="B94" i="9"/>
  <c r="D94" i="9" s="1"/>
  <c r="E94" i="9" s="1"/>
  <c r="P90" i="1"/>
  <c r="S102" i="1" s="1"/>
  <c r="M89" i="7"/>
  <c r="N90" i="7" s="1"/>
  <c r="I89" i="7"/>
  <c r="J90" i="7" s="1"/>
  <c r="A93" i="9"/>
  <c r="G50" i="3"/>
  <c r="F50" i="3"/>
  <c r="A89" i="1"/>
  <c r="G89" i="1"/>
  <c r="G88" i="7"/>
  <c r="H89" i="7" s="1"/>
  <c r="K88" i="7"/>
  <c r="L89" i="7" s="1"/>
  <c r="O88" i="7"/>
  <c r="P89" i="7" s="1"/>
  <c r="C229" i="9" l="1"/>
  <c r="D229" i="9" s="1"/>
  <c r="E229" i="9" s="1"/>
  <c r="G226" i="17"/>
  <c r="H225" i="17"/>
  <c r="I225" i="17" s="1"/>
  <c r="H50" i="3"/>
  <c r="L50" i="3" s="1"/>
  <c r="H90" i="1"/>
  <c r="I90" i="1" s="1"/>
  <c r="K102" i="1" s="1"/>
  <c r="C91" i="1"/>
  <c r="C89" i="17"/>
  <c r="D90" i="17" s="1"/>
  <c r="D88" i="15"/>
  <c r="P89" i="1"/>
  <c r="S101" i="1" s="1"/>
  <c r="J92" i="1"/>
  <c r="K103" i="1"/>
  <c r="J63" i="17"/>
  <c r="N62" i="17"/>
  <c r="B89" i="1"/>
  <c r="E101" i="1" s="1"/>
  <c r="J99" i="17"/>
  <c r="N98" i="17"/>
  <c r="O98" i="17"/>
  <c r="P98" i="17" s="1"/>
  <c r="F102" i="17"/>
  <c r="O90" i="17"/>
  <c r="P90" i="17" s="1"/>
  <c r="H90" i="17"/>
  <c r="I90" i="17" s="1"/>
  <c r="Q91" i="1"/>
  <c r="Y91" i="1"/>
  <c r="X89" i="1"/>
  <c r="AA101" i="1" s="1"/>
  <c r="B93" i="9"/>
  <c r="D93" i="9" s="1"/>
  <c r="E93" i="9" s="1"/>
  <c r="M88" i="7"/>
  <c r="N89" i="7" s="1"/>
  <c r="I88" i="7"/>
  <c r="J89" i="7" s="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7" i="1"/>
  <c r="G227" i="17" l="1"/>
  <c r="C230" i="9"/>
  <c r="D230" i="9" s="1"/>
  <c r="E230" i="9" s="1"/>
  <c r="H226" i="17"/>
  <c r="I226" i="17" s="1"/>
  <c r="J91" i="1"/>
  <c r="C90" i="1"/>
  <c r="H89" i="1"/>
  <c r="I89" i="1" s="1"/>
  <c r="K101" i="1" s="1"/>
  <c r="J100" i="17"/>
  <c r="N99" i="17"/>
  <c r="O99" i="17"/>
  <c r="P99" i="17" s="1"/>
  <c r="O89" i="17"/>
  <c r="P89" i="17" s="1"/>
  <c r="H89" i="17"/>
  <c r="I89" i="17" s="1"/>
  <c r="F101" i="17"/>
  <c r="Q90" i="1"/>
  <c r="J64" i="17"/>
  <c r="N63" i="17"/>
  <c r="Y90" i="1"/>
  <c r="A92" i="9"/>
  <c r="A88" i="1"/>
  <c r="G87" i="7"/>
  <c r="K87" i="7"/>
  <c r="O87" i="7"/>
  <c r="A91" i="9"/>
  <c r="A87" i="1"/>
  <c r="G86" i="7"/>
  <c r="K86" i="7"/>
  <c r="P87" i="1" s="1"/>
  <c r="S99" i="1" s="1"/>
  <c r="O86" i="7"/>
  <c r="X87" i="1" s="1"/>
  <c r="AA99" i="1" s="1"/>
  <c r="A90" i="9"/>
  <c r="A86" i="1"/>
  <c r="G85" i="7"/>
  <c r="K85" i="7"/>
  <c r="P86" i="1" s="1"/>
  <c r="S98" i="1" s="1"/>
  <c r="O85" i="7"/>
  <c r="X86" i="1" s="1"/>
  <c r="AA98" i="1" s="1"/>
  <c r="A89" i="9"/>
  <c r="A85" i="1"/>
  <c r="G84" i="7"/>
  <c r="G83" i="7"/>
  <c r="K84" i="7"/>
  <c r="P85" i="1" s="1"/>
  <c r="S97" i="1" s="1"/>
  <c r="K83" i="7"/>
  <c r="P84" i="1" s="1"/>
  <c r="S96" i="1" s="1"/>
  <c r="O84" i="7"/>
  <c r="X85" i="1" s="1"/>
  <c r="AA97" i="1" s="1"/>
  <c r="O83" i="7"/>
  <c r="X84" i="1" s="1"/>
  <c r="AA96" i="1" s="1"/>
  <c r="A88" i="9"/>
  <c r="A84" i="1"/>
  <c r="G82" i="7"/>
  <c r="K82" i="7"/>
  <c r="P83" i="1" s="1"/>
  <c r="S95" i="1" s="1"/>
  <c r="O82" i="7"/>
  <c r="X83" i="1" s="1"/>
  <c r="AA95" i="1" s="1"/>
  <c r="A87" i="9"/>
  <c r="O81" i="7"/>
  <c r="A83" i="1"/>
  <c r="G81" i="7"/>
  <c r="K81" i="7"/>
  <c r="P82" i="1" s="1"/>
  <c r="S94" i="1" s="1"/>
  <c r="A86" i="9"/>
  <c r="K80" i="7"/>
  <c r="P81" i="1" s="1"/>
  <c r="S93" i="1" s="1"/>
  <c r="A82" i="1"/>
  <c r="G80" i="7"/>
  <c r="O80" i="7"/>
  <c r="A85" i="9"/>
  <c r="A81" i="1"/>
  <c r="G79" i="7"/>
  <c r="K79" i="7"/>
  <c r="P80" i="1" s="1"/>
  <c r="S92" i="1" s="1"/>
  <c r="O79" i="7"/>
  <c r="X80" i="1" s="1"/>
  <c r="AA92" i="1" s="1"/>
  <c r="A84" i="9"/>
  <c r="A80" i="1"/>
  <c r="O78" i="7"/>
  <c r="X79" i="1" s="1"/>
  <c r="Z89" i="1" s="1"/>
  <c r="A83" i="9"/>
  <c r="A79" i="1"/>
  <c r="G78" i="7"/>
  <c r="G77" i="7"/>
  <c r="K78" i="7"/>
  <c r="P79" i="1" s="1"/>
  <c r="S91" i="1" s="1"/>
  <c r="K77" i="7"/>
  <c r="P78" i="1" s="1"/>
  <c r="S90" i="1" s="1"/>
  <c r="O77" i="7"/>
  <c r="C50" i="3"/>
  <c r="A82" i="9"/>
  <c r="A78" i="1"/>
  <c r="G76" i="7"/>
  <c r="K76" i="7"/>
  <c r="P77" i="1" s="1"/>
  <c r="S89" i="1" s="1"/>
  <c r="O76" i="7"/>
  <c r="X77" i="1" s="1"/>
  <c r="AA89" i="1" s="1"/>
  <c r="A81" i="9"/>
  <c r="A77" i="1"/>
  <c r="G75" i="7"/>
  <c r="K75" i="7"/>
  <c r="P76" i="1" s="1"/>
  <c r="O75" i="7"/>
  <c r="A80" i="9"/>
  <c r="A76" i="1"/>
  <c r="G74" i="7"/>
  <c r="K74" i="7"/>
  <c r="P75" i="1" s="1"/>
  <c r="O74" i="7"/>
  <c r="A79" i="9"/>
  <c r="A75" i="1"/>
  <c r="G73" i="7"/>
  <c r="K73" i="7"/>
  <c r="P74" i="1" s="1"/>
  <c r="O73" i="7"/>
  <c r="X74" i="1" s="1"/>
  <c r="A78" i="9"/>
  <c r="A74" i="1"/>
  <c r="G72" i="7"/>
  <c r="K72" i="7"/>
  <c r="P73" i="1" s="1"/>
  <c r="O72" i="7"/>
  <c r="X73" i="1" s="1"/>
  <c r="A77" i="9"/>
  <c r="A73" i="1"/>
  <c r="G71" i="7"/>
  <c r="K71" i="7"/>
  <c r="P72" i="1" s="1"/>
  <c r="O71" i="7"/>
  <c r="X72" i="1" s="1"/>
  <c r="A76" i="9"/>
  <c r="A72" i="1"/>
  <c r="G70" i="7"/>
  <c r="K70" i="7"/>
  <c r="P71" i="1" s="1"/>
  <c r="O70" i="7"/>
  <c r="A75" i="9"/>
  <c r="A71" i="1"/>
  <c r="G69" i="7"/>
  <c r="K69" i="7"/>
  <c r="P70" i="1" s="1"/>
  <c r="A74" i="9"/>
  <c r="O69" i="7"/>
  <c r="X70" i="1" s="1"/>
  <c r="A70" i="1"/>
  <c r="K68" i="7"/>
  <c r="P69" i="1" s="1"/>
  <c r="O68" i="7"/>
  <c r="X69" i="1" s="1"/>
  <c r="A73" i="9"/>
  <c r="A69" i="1"/>
  <c r="G68" i="7"/>
  <c r="G67" i="7"/>
  <c r="K67" i="7"/>
  <c r="P68" i="1" s="1"/>
  <c r="O67" i="7"/>
  <c r="X68" i="1" s="1"/>
  <c r="A68" i="1"/>
  <c r="A72" i="9"/>
  <c r="G66" i="7"/>
  <c r="K66" i="7"/>
  <c r="P67" i="1" s="1"/>
  <c r="O66" i="7"/>
  <c r="X67" i="1" s="1"/>
  <c r="A71" i="9"/>
  <c r="A67" i="1"/>
  <c r="G65" i="7"/>
  <c r="K65" i="7"/>
  <c r="P66" i="1" s="1"/>
  <c r="O65" i="7"/>
  <c r="C49" i="3"/>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70" i="9"/>
  <c r="G64" i="7"/>
  <c r="K64" i="7"/>
  <c r="P65" i="1" s="1"/>
  <c r="O64" i="7"/>
  <c r="X65" i="1" s="1"/>
  <c r="A69" i="9"/>
  <c r="G63" i="7"/>
  <c r="K63" i="7"/>
  <c r="P64" i="1" s="1"/>
  <c r="O63" i="7"/>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G62" i="7"/>
  <c r="K62" i="7"/>
  <c r="P63" i="1" s="1"/>
  <c r="O62" i="7"/>
  <c r="X63" i="1" s="1"/>
  <c r="O61" i="7"/>
  <c r="X62" i="1" s="1"/>
  <c r="G61" i="7"/>
  <c r="K61" i="7"/>
  <c r="P62" i="1" s="1"/>
  <c r="O60" i="7"/>
  <c r="X61" i="1" s="1"/>
  <c r="G60" i="7"/>
  <c r="K60" i="7"/>
  <c r="P61" i="1" s="1"/>
  <c r="G59" i="7"/>
  <c r="K59" i="7"/>
  <c r="P60" i="1" s="1"/>
  <c r="O59" i="7"/>
  <c r="X60" i="1" s="1"/>
  <c r="G58" i="7"/>
  <c r="K58" i="7"/>
  <c r="P59" i="1" s="1"/>
  <c r="O58" i="7"/>
  <c r="X59" i="1" s="1"/>
  <c r="G57" i="7"/>
  <c r="C48" i="3"/>
  <c r="G56" i="7"/>
  <c r="G55" i="7"/>
  <c r="K56" i="7"/>
  <c r="P57" i="1" s="1"/>
  <c r="K55" i="7"/>
  <c r="P56" i="1" s="1"/>
  <c r="O56" i="7"/>
  <c r="O55" i="7"/>
  <c r="X56" i="1" s="1"/>
  <c r="K57" i="7"/>
  <c r="P58" i="1" s="1"/>
  <c r="O57" i="7"/>
  <c r="O54" i="7"/>
  <c r="X55" i="1" s="1"/>
  <c r="G54" i="7"/>
  <c r="K54" i="7"/>
  <c r="P55" i="1" s="1"/>
  <c r="O53" i="7"/>
  <c r="X54" i="1" s="1"/>
  <c r="G53" i="7"/>
  <c r="K53" i="7"/>
  <c r="P54" i="1" s="1"/>
  <c r="O52" i="7"/>
  <c r="X53" i="1" s="1"/>
  <c r="G52" i="7"/>
  <c r="K52" i="7"/>
  <c r="P53" i="1" s="1"/>
  <c r="O51" i="7"/>
  <c r="X52" i="1" s="1"/>
  <c r="G51" i="7"/>
  <c r="K51" i="7"/>
  <c r="P52" i="1" s="1"/>
  <c r="O50" i="7"/>
  <c r="G50" i="7"/>
  <c r="G42" i="7"/>
  <c r="G39" i="7"/>
  <c r="K50" i="7"/>
  <c r="P51" i="1" s="1"/>
  <c r="O49" i="7"/>
  <c r="O42" i="7"/>
  <c r="X43" i="1" s="1"/>
  <c r="O38" i="7"/>
  <c r="K49" i="7"/>
  <c r="P50" i="1" s="1"/>
  <c r="K42" i="7"/>
  <c r="K38" i="7"/>
  <c r="P39" i="1" s="1"/>
  <c r="G49" i="7"/>
  <c r="G38" i="7"/>
  <c r="K7" i="7"/>
  <c r="P8" i="1" s="1"/>
  <c r="K8" i="7"/>
  <c r="P9" i="1" s="1"/>
  <c r="K9" i="7"/>
  <c r="P10" i="1" s="1"/>
  <c r="K10" i="7"/>
  <c r="P11" i="1" s="1"/>
  <c r="K11" i="7"/>
  <c r="P12" i="1" s="1"/>
  <c r="K12" i="7"/>
  <c r="P13" i="1" s="1"/>
  <c r="K13" i="7"/>
  <c r="P14" i="1" s="1"/>
  <c r="K14" i="7"/>
  <c r="P15" i="1" s="1"/>
  <c r="K15" i="7"/>
  <c r="P16" i="1" s="1"/>
  <c r="K16" i="7"/>
  <c r="P17" i="1" s="1"/>
  <c r="K17" i="7"/>
  <c r="P18" i="1" s="1"/>
  <c r="K18" i="7"/>
  <c r="P19" i="1" s="1"/>
  <c r="K19" i="7"/>
  <c r="P20" i="1" s="1"/>
  <c r="K20" i="7"/>
  <c r="P21" i="1" s="1"/>
  <c r="K21" i="7"/>
  <c r="P22" i="1" s="1"/>
  <c r="K22" i="7"/>
  <c r="P23" i="1" s="1"/>
  <c r="K23" i="7"/>
  <c r="P24" i="1" s="1"/>
  <c r="K24" i="7"/>
  <c r="P25" i="1" s="1"/>
  <c r="K25" i="7"/>
  <c r="P26" i="1" s="1"/>
  <c r="K26" i="7"/>
  <c r="P27" i="1" s="1"/>
  <c r="K27" i="7"/>
  <c r="P28" i="1" s="1"/>
  <c r="K28" i="7"/>
  <c r="P29" i="1" s="1"/>
  <c r="K29" i="7"/>
  <c r="P30" i="1" s="1"/>
  <c r="K30" i="7"/>
  <c r="P31" i="1" s="1"/>
  <c r="K31" i="7"/>
  <c r="K32" i="7"/>
  <c r="P33" i="1" s="1"/>
  <c r="K33" i="7"/>
  <c r="P34" i="1" s="1"/>
  <c r="K34" i="7"/>
  <c r="P35" i="1" s="1"/>
  <c r="K35" i="7"/>
  <c r="P36" i="1" s="1"/>
  <c r="K36" i="7"/>
  <c r="P37" i="1" s="1"/>
  <c r="K37" i="7"/>
  <c r="P38" i="1" s="1"/>
  <c r="K39" i="7"/>
  <c r="P40" i="1" s="1"/>
  <c r="K40" i="7"/>
  <c r="P41" i="1" s="1"/>
  <c r="K41" i="7"/>
  <c r="P42" i="1" s="1"/>
  <c r="K43" i="7"/>
  <c r="P44" i="1" s="1"/>
  <c r="K44" i="7"/>
  <c r="P45" i="1" s="1"/>
  <c r="K45" i="7"/>
  <c r="P46" i="1" s="1"/>
  <c r="K46" i="7"/>
  <c r="P47" i="1" s="1"/>
  <c r="K47" i="7"/>
  <c r="P48" i="1" s="1"/>
  <c r="K48" i="7"/>
  <c r="P49" i="1" s="1"/>
  <c r="K6" i="7"/>
  <c r="P7" i="1" s="1"/>
  <c r="O47" i="7"/>
  <c r="O48" i="7"/>
  <c r="O46" i="7"/>
  <c r="X47" i="1" s="1"/>
  <c r="O7" i="7"/>
  <c r="X8" i="1" s="1"/>
  <c r="O8" i="7"/>
  <c r="X9" i="1" s="1"/>
  <c r="O9" i="7"/>
  <c r="O10" i="7"/>
  <c r="O11" i="7"/>
  <c r="X12" i="1" s="1"/>
  <c r="O12" i="7"/>
  <c r="X13" i="1" s="1"/>
  <c r="O13" i="7"/>
  <c r="X14" i="1" s="1"/>
  <c r="O14" i="7"/>
  <c r="X15" i="1" s="1"/>
  <c r="O15" i="7"/>
  <c r="O16" i="7"/>
  <c r="X17" i="1" s="1"/>
  <c r="O17" i="7"/>
  <c r="O18" i="7"/>
  <c r="X19" i="1" s="1"/>
  <c r="O19" i="7"/>
  <c r="X20" i="1" s="1"/>
  <c r="O20" i="7"/>
  <c r="X21" i="1" s="1"/>
  <c r="O21" i="7"/>
  <c r="X22" i="1" s="1"/>
  <c r="O22" i="7"/>
  <c r="O23" i="7"/>
  <c r="X24" i="1" s="1"/>
  <c r="O24" i="7"/>
  <c r="O25" i="7"/>
  <c r="O26" i="7"/>
  <c r="O27" i="7"/>
  <c r="O28" i="7"/>
  <c r="X29" i="1" s="1"/>
  <c r="O29" i="7"/>
  <c r="X30" i="1" s="1"/>
  <c r="O30" i="7"/>
  <c r="X31" i="1" s="1"/>
  <c r="O31" i="7"/>
  <c r="O32" i="7"/>
  <c r="X33" i="1" s="1"/>
  <c r="O33" i="7"/>
  <c r="X34" i="1" s="1"/>
  <c r="O34" i="7"/>
  <c r="X35" i="1" s="1"/>
  <c r="O35" i="7"/>
  <c r="X36" i="1" s="1"/>
  <c r="O36" i="7"/>
  <c r="O37" i="7"/>
  <c r="X38" i="1" s="1"/>
  <c r="O39" i="7"/>
  <c r="O40" i="7"/>
  <c r="X41" i="1" s="1"/>
  <c r="O41" i="7"/>
  <c r="X42" i="1" s="1"/>
  <c r="O43" i="7"/>
  <c r="X44" i="1" s="1"/>
  <c r="O44" i="7"/>
  <c r="X45" i="1" s="1"/>
  <c r="O45" i="7"/>
  <c r="X46" i="1" s="1"/>
  <c r="O6" i="7"/>
  <c r="X7" i="1" s="1"/>
  <c r="G48" i="7"/>
  <c r="G37" i="7"/>
  <c r="G47" i="7"/>
  <c r="G36" i="7"/>
  <c r="G46" i="7"/>
  <c r="G35" i="7"/>
  <c r="B6" i="12"/>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C1" i="10"/>
  <c r="D1" i="10" s="1"/>
  <c r="E1" i="10" s="1"/>
  <c r="F1" i="10" s="1"/>
  <c r="G1" i="10" s="1"/>
  <c r="H1" i="10" s="1"/>
  <c r="I1" i="10" s="1"/>
  <c r="J1" i="10" s="1"/>
  <c r="K1" i="10" s="1"/>
  <c r="L1" i="10" s="1"/>
  <c r="M1" i="10" s="1"/>
  <c r="N1" i="10" s="1"/>
  <c r="O1" i="10" s="1"/>
  <c r="C2" i="10"/>
  <c r="D2" i="10" s="1"/>
  <c r="E2" i="10" s="1"/>
  <c r="F2" i="10" s="1"/>
  <c r="G2" i="10" s="1"/>
  <c r="H2" i="10" s="1"/>
  <c r="I2" i="10" s="1"/>
  <c r="J2" i="10" s="1"/>
  <c r="K2" i="10" s="1"/>
  <c r="L2" i="10" s="1"/>
  <c r="M2" i="10" s="1"/>
  <c r="N2" i="10" s="1"/>
  <c r="O2" i="10" s="1"/>
  <c r="P2" i="10" s="1"/>
  <c r="Q2" i="10" s="1"/>
  <c r="R2" i="10" s="1"/>
  <c r="S2" i="10" s="1"/>
  <c r="T2" i="10" s="1"/>
  <c r="U2" i="10" s="1"/>
  <c r="V2" i="10" s="1"/>
  <c r="W2" i="10" s="1"/>
  <c r="X2" i="10" s="1"/>
  <c r="Y2" i="10" s="1"/>
  <c r="Z2" i="10" s="1"/>
  <c r="AA2" i="10" s="1"/>
  <c r="AB2" i="10" s="1"/>
  <c r="AC2" i="10" s="1"/>
  <c r="AD2" i="10" s="1"/>
  <c r="AE2" i="10" s="1"/>
  <c r="AF2" i="10" s="1"/>
  <c r="AG2" i="10" s="1"/>
  <c r="AH2" i="10" s="1"/>
  <c r="AI2" i="10" s="1"/>
  <c r="AJ2" i="10" s="1"/>
  <c r="AK2" i="10" s="1"/>
  <c r="AL2" i="10" s="1"/>
  <c r="AM2" i="10" s="1"/>
  <c r="AN2" i="10" s="1"/>
  <c r="AO2" i="10" s="1"/>
  <c r="AP2" i="10" s="1"/>
  <c r="AQ2" i="10" s="1"/>
  <c r="AR2" i="10" s="1"/>
  <c r="AS2" i="10" s="1"/>
  <c r="AT2" i="10" s="1"/>
  <c r="AU2" i="10" s="1"/>
  <c r="AV2" i="10" s="1"/>
  <c r="AW2" i="10" s="1"/>
  <c r="AX2" i="10" s="1"/>
  <c r="AY2" i="10" s="1"/>
  <c r="AZ2" i="10" s="1"/>
  <c r="BA2" i="10" s="1"/>
  <c r="BB2" i="10" s="1"/>
  <c r="BC2" i="10" s="1"/>
  <c r="BD2" i="10" s="1"/>
  <c r="BE2" i="10" s="1"/>
  <c r="BF2" i="10" s="1"/>
  <c r="BG2" i="10" s="1"/>
  <c r="BH2" i="10" s="1"/>
  <c r="BI2" i="10" s="1"/>
  <c r="BJ2" i="10" s="1"/>
  <c r="BK2" i="10" s="1"/>
  <c r="BL2" i="10" s="1"/>
  <c r="BM2" i="10" s="1"/>
  <c r="BN2" i="10" s="1"/>
  <c r="BO2" i="10" s="1"/>
  <c r="BP2" i="10" s="1"/>
  <c r="BQ2" i="10" s="1"/>
  <c r="BR2" i="10" s="1"/>
  <c r="BS2" i="10" s="1"/>
  <c r="BT2" i="10" s="1"/>
  <c r="C3" i="10"/>
  <c r="D3" i="10" s="1"/>
  <c r="E3" i="10" s="1"/>
  <c r="F3" i="10" s="1"/>
  <c r="G3" i="10" s="1"/>
  <c r="H3" i="10" s="1"/>
  <c r="I3" i="10" s="1"/>
  <c r="J3" i="10" s="1"/>
  <c r="K3" i="10" s="1"/>
  <c r="L3" i="10" s="1"/>
  <c r="M3" i="10" s="1"/>
  <c r="N3" i="10" s="1"/>
  <c r="O3" i="10" s="1"/>
  <c r="P3" i="10" s="1"/>
  <c r="Q3" i="10" s="1"/>
  <c r="R3" i="10" s="1"/>
  <c r="S3" i="10" s="1"/>
  <c r="T3" i="10" s="1"/>
  <c r="U3" i="10" s="1"/>
  <c r="V3" i="10" s="1"/>
  <c r="W3" i="10" s="1"/>
  <c r="X3" i="10" s="1"/>
  <c r="Y3" i="10" s="1"/>
  <c r="Z3" i="10" s="1"/>
  <c r="AA3" i="10" s="1"/>
  <c r="AB3" i="10" s="1"/>
  <c r="AC3" i="10" s="1"/>
  <c r="AD3" i="10" s="1"/>
  <c r="AE3" i="10" s="1"/>
  <c r="AF3" i="10" s="1"/>
  <c r="AG3" i="10" s="1"/>
  <c r="AH3" i="10" s="1"/>
  <c r="AI3" i="10" s="1"/>
  <c r="AJ3" i="10" s="1"/>
  <c r="AK3" i="10" s="1"/>
  <c r="AL3" i="10" s="1"/>
  <c r="AM3" i="10" s="1"/>
  <c r="AN3" i="10" s="1"/>
  <c r="AO3" i="10" s="1"/>
  <c r="AP3" i="10" s="1"/>
  <c r="AQ3" i="10" s="1"/>
  <c r="AR3" i="10" s="1"/>
  <c r="AS3" i="10" s="1"/>
  <c r="AT3" i="10" s="1"/>
  <c r="AU3" i="10" s="1"/>
  <c r="AV3" i="10" s="1"/>
  <c r="AW3" i="10" s="1"/>
  <c r="AX3" i="10" s="1"/>
  <c r="AY3" i="10" s="1"/>
  <c r="AZ3" i="10" s="1"/>
  <c r="BA3" i="10" s="1"/>
  <c r="BB3" i="10" s="1"/>
  <c r="BC3" i="10" s="1"/>
  <c r="BD3" i="10" s="1"/>
  <c r="BE3" i="10" s="1"/>
  <c r="BF3" i="10" s="1"/>
  <c r="BG3" i="10" s="1"/>
  <c r="BH3" i="10" s="1"/>
  <c r="BI3" i="10" s="1"/>
  <c r="BJ3" i="10" s="1"/>
  <c r="BK3" i="10" s="1"/>
  <c r="BL3" i="10" s="1"/>
  <c r="BM3" i="10" s="1"/>
  <c r="BN3" i="10" s="1"/>
  <c r="BO3" i="10" s="1"/>
  <c r="BP3" i="10" s="1"/>
  <c r="BQ3" i="10" s="1"/>
  <c r="BR3" i="10" s="1"/>
  <c r="BS3" i="10" s="1"/>
  <c r="BT3" i="10" s="1"/>
  <c r="C4" i="10"/>
  <c r="D4" i="10" s="1"/>
  <c r="E4" i="10" s="1"/>
  <c r="F4" i="10" s="1"/>
  <c r="G4" i="10" s="1"/>
  <c r="H4" i="10" s="1"/>
  <c r="I4" i="10" s="1"/>
  <c r="J4" i="10" s="1"/>
  <c r="K4" i="10" s="1"/>
  <c r="L4" i="10" s="1"/>
  <c r="M4" i="10" s="1"/>
  <c r="N4" i="10" s="1"/>
  <c r="O4" i="10" s="1"/>
  <c r="P4" i="10" s="1"/>
  <c r="Q4" i="10" s="1"/>
  <c r="R4" i="10" s="1"/>
  <c r="S4" i="10" s="1"/>
  <c r="T4" i="10" s="1"/>
  <c r="U4" i="10" s="1"/>
  <c r="V4" i="10" s="1"/>
  <c r="W4" i="10" s="1"/>
  <c r="X4" i="10" s="1"/>
  <c r="Y4" i="10" s="1"/>
  <c r="Z4" i="10" s="1"/>
  <c r="AA4" i="10" s="1"/>
  <c r="AB4" i="10" s="1"/>
  <c r="AC4" i="10" s="1"/>
  <c r="AD4" i="10" s="1"/>
  <c r="AE4" i="10" s="1"/>
  <c r="AF4" i="10" s="1"/>
  <c r="AG4" i="10" s="1"/>
  <c r="AH4" i="10" s="1"/>
  <c r="AI4" i="10" s="1"/>
  <c r="AJ4" i="10" s="1"/>
  <c r="AK4" i="10" s="1"/>
  <c r="AL4" i="10" s="1"/>
  <c r="AM4" i="10" s="1"/>
  <c r="AN4" i="10" s="1"/>
  <c r="AO4" i="10" s="1"/>
  <c r="AP4" i="10" s="1"/>
  <c r="AQ4" i="10" s="1"/>
  <c r="AR4" i="10" s="1"/>
  <c r="AS4" i="10" s="1"/>
  <c r="AT4" i="10" s="1"/>
  <c r="AU4" i="10" s="1"/>
  <c r="AV4" i="10" s="1"/>
  <c r="AW4" i="10" s="1"/>
  <c r="AX4" i="10" s="1"/>
  <c r="AY4" i="10" s="1"/>
  <c r="AZ4" i="10" s="1"/>
  <c r="BA4" i="10" s="1"/>
  <c r="BB4" i="10" s="1"/>
  <c r="BC4" i="10" s="1"/>
  <c r="BD4" i="10" s="1"/>
  <c r="BE4" i="10" s="1"/>
  <c r="BF4" i="10" s="1"/>
  <c r="BG4" i="10" s="1"/>
  <c r="BH4" i="10" s="1"/>
  <c r="BI4" i="10" s="1"/>
  <c r="BJ4" i="10" s="1"/>
  <c r="BK4" i="10" s="1"/>
  <c r="BL4" i="10" s="1"/>
  <c r="BM4" i="10" s="1"/>
  <c r="BN4" i="10" s="1"/>
  <c r="BO4" i="10" s="1"/>
  <c r="BP4" i="10" s="1"/>
  <c r="BQ4" i="10" s="1"/>
  <c r="BR4" i="10" s="1"/>
  <c r="BS4" i="10" s="1"/>
  <c r="BT4" i="10" s="1"/>
  <c r="C5" i="10"/>
  <c r="D5" i="10" s="1"/>
  <c r="E5" i="10" s="1"/>
  <c r="F5" i="10" s="1"/>
  <c r="G5" i="10" s="1"/>
  <c r="H5" i="10" s="1"/>
  <c r="I5" i="10" s="1"/>
  <c r="J5" i="10" s="1"/>
  <c r="K5" i="10" s="1"/>
  <c r="L5" i="10" s="1"/>
  <c r="M5" i="10" s="1"/>
  <c r="N5" i="10" s="1"/>
  <c r="O5" i="10" s="1"/>
  <c r="P5" i="10" s="1"/>
  <c r="Q5" i="10" s="1"/>
  <c r="R5" i="10" s="1"/>
  <c r="S5" i="10" s="1"/>
  <c r="T5" i="10" s="1"/>
  <c r="U5" i="10" s="1"/>
  <c r="V5" i="10" s="1"/>
  <c r="W5" i="10" s="1"/>
  <c r="X5" i="10" s="1"/>
  <c r="Y5" i="10" s="1"/>
  <c r="Z5" i="10" s="1"/>
  <c r="AA5" i="10" s="1"/>
  <c r="AB5" i="10" s="1"/>
  <c r="AC5" i="10" s="1"/>
  <c r="AD5" i="10" s="1"/>
  <c r="AE5" i="10" s="1"/>
  <c r="AF5" i="10" s="1"/>
  <c r="AG5" i="10" s="1"/>
  <c r="AH5" i="10" s="1"/>
  <c r="AI5" i="10" s="1"/>
  <c r="AJ5" i="10" s="1"/>
  <c r="AK5" i="10" s="1"/>
  <c r="AL5" i="10" s="1"/>
  <c r="AM5" i="10" s="1"/>
  <c r="AN5" i="10" s="1"/>
  <c r="AO5" i="10" s="1"/>
  <c r="AP5" i="10" s="1"/>
  <c r="AQ5" i="10" s="1"/>
  <c r="AR5" i="10" s="1"/>
  <c r="AS5" i="10" s="1"/>
  <c r="AT5" i="10" s="1"/>
  <c r="AU5" i="10" s="1"/>
  <c r="AV5" i="10" s="1"/>
  <c r="AW5" i="10" s="1"/>
  <c r="AX5" i="10" s="1"/>
  <c r="AY5" i="10" s="1"/>
  <c r="AZ5" i="10" s="1"/>
  <c r="BA5" i="10" s="1"/>
  <c r="BB5" i="10" s="1"/>
  <c r="BC5" i="10" s="1"/>
  <c r="BD5" i="10" s="1"/>
  <c r="BE5" i="10" s="1"/>
  <c r="BF5" i="10" s="1"/>
  <c r="BG5" i="10" s="1"/>
  <c r="BH5" i="10" s="1"/>
  <c r="BI5" i="10" s="1"/>
  <c r="BJ5" i="10" s="1"/>
  <c r="BK5" i="10" s="1"/>
  <c r="BL5" i="10" s="1"/>
  <c r="BM5" i="10" s="1"/>
  <c r="BN5" i="10" s="1"/>
  <c r="BO5" i="10" s="1"/>
  <c r="BP5" i="10" s="1"/>
  <c r="BQ5" i="10" s="1"/>
  <c r="BR5" i="10" s="1"/>
  <c r="BS5" i="10" s="1"/>
  <c r="BT5" i="10" s="1"/>
  <c r="C6" i="10"/>
  <c r="D6" i="10" s="1"/>
  <c r="E6" i="10" s="1"/>
  <c r="F6" i="10" s="1"/>
  <c r="G6" i="10" s="1"/>
  <c r="H6" i="10" s="1"/>
  <c r="I6" i="10" s="1"/>
  <c r="J6" i="10" s="1"/>
  <c r="K6" i="10" s="1"/>
  <c r="L6" i="10" s="1"/>
  <c r="M6" i="10" s="1"/>
  <c r="N6" i="10" s="1"/>
  <c r="O6" i="10" s="1"/>
  <c r="P6" i="10" s="1"/>
  <c r="Q6" i="10" s="1"/>
  <c r="R6" i="10" s="1"/>
  <c r="S6" i="10" s="1"/>
  <c r="T6" i="10" s="1"/>
  <c r="U6" i="10" s="1"/>
  <c r="V6" i="10" s="1"/>
  <c r="W6" i="10" s="1"/>
  <c r="X6" i="10" s="1"/>
  <c r="Y6" i="10" s="1"/>
  <c r="Z6" i="10" s="1"/>
  <c r="AA6" i="10" s="1"/>
  <c r="AB6" i="10" s="1"/>
  <c r="AC6" i="10" s="1"/>
  <c r="AD6" i="10" s="1"/>
  <c r="AE6" i="10" s="1"/>
  <c r="AF6" i="10" s="1"/>
  <c r="AG6" i="10" s="1"/>
  <c r="AH6" i="10" s="1"/>
  <c r="AI6" i="10" s="1"/>
  <c r="AJ6" i="10" s="1"/>
  <c r="AK6" i="10" s="1"/>
  <c r="AL6" i="10" s="1"/>
  <c r="AM6" i="10" s="1"/>
  <c r="AN6" i="10" s="1"/>
  <c r="AO6" i="10" s="1"/>
  <c r="AP6" i="10" s="1"/>
  <c r="AQ6" i="10" s="1"/>
  <c r="AR6" i="10" s="1"/>
  <c r="AS6" i="10" s="1"/>
  <c r="AT6" i="10" s="1"/>
  <c r="AU6" i="10" s="1"/>
  <c r="AV6" i="10" s="1"/>
  <c r="AW6" i="10" s="1"/>
  <c r="AX6" i="10" s="1"/>
  <c r="AY6" i="10" s="1"/>
  <c r="AZ6" i="10" s="1"/>
  <c r="BA6" i="10" s="1"/>
  <c r="BB6" i="10" s="1"/>
  <c r="BC6" i="10" s="1"/>
  <c r="BD6" i="10" s="1"/>
  <c r="BE6" i="10" s="1"/>
  <c r="BF6" i="10" s="1"/>
  <c r="BG6" i="10" s="1"/>
  <c r="BH6" i="10" s="1"/>
  <c r="BI6" i="10" s="1"/>
  <c r="BJ6" i="10" s="1"/>
  <c r="BK6" i="10" s="1"/>
  <c r="BL6" i="10" s="1"/>
  <c r="BM6" i="10" s="1"/>
  <c r="BN6" i="10" s="1"/>
  <c r="BO6" i="10" s="1"/>
  <c r="BP6" i="10" s="1"/>
  <c r="BQ6" i="10" s="1"/>
  <c r="BR6" i="10" s="1"/>
  <c r="BS6" i="10" s="1"/>
  <c r="BT6" i="10" s="1"/>
  <c r="C7" i="10"/>
  <c r="D7" i="10" s="1"/>
  <c r="E7" i="10" s="1"/>
  <c r="F7" i="10" s="1"/>
  <c r="G7" i="10" s="1"/>
  <c r="H7" i="10" s="1"/>
  <c r="I7" i="10" s="1"/>
  <c r="J7" i="10" s="1"/>
  <c r="K7" i="10" s="1"/>
  <c r="L7" i="10" s="1"/>
  <c r="C8" i="10"/>
  <c r="D8" i="10" s="1"/>
  <c r="E8" i="10" s="1"/>
  <c r="F8" i="10" s="1"/>
  <c r="G8" i="10" s="1"/>
  <c r="H8" i="10" s="1"/>
  <c r="I8" i="10" s="1"/>
  <c r="J8" i="10" s="1"/>
  <c r="K8" i="10" s="1"/>
  <c r="L8" i="10" s="1"/>
  <c r="M8" i="10" s="1"/>
  <c r="N8" i="10" s="1"/>
  <c r="O8" i="10" s="1"/>
  <c r="P8" i="10" s="1"/>
  <c r="Q8" i="10" s="1"/>
  <c r="R8" i="10" s="1"/>
  <c r="S8" i="10" s="1"/>
  <c r="T8" i="10" s="1"/>
  <c r="U8" i="10" s="1"/>
  <c r="V8" i="10" s="1"/>
  <c r="W8" i="10" s="1"/>
  <c r="X8" i="10" s="1"/>
  <c r="Y8" i="10" s="1"/>
  <c r="Z8" i="10" s="1"/>
  <c r="AA8" i="10" s="1"/>
  <c r="AB8" i="10" s="1"/>
  <c r="AC8" i="10" s="1"/>
  <c r="AD8" i="10" s="1"/>
  <c r="AE8" i="10" s="1"/>
  <c r="AF8" i="10" s="1"/>
  <c r="AG8" i="10" s="1"/>
  <c r="AH8" i="10" s="1"/>
  <c r="AI8" i="10" s="1"/>
  <c r="AJ8" i="10" s="1"/>
  <c r="AK8" i="10" s="1"/>
  <c r="AL8" i="10" s="1"/>
  <c r="AM8" i="10" s="1"/>
  <c r="AN8" i="10" s="1"/>
  <c r="AO8" i="10" s="1"/>
  <c r="AP8" i="10" s="1"/>
  <c r="AQ8" i="10" s="1"/>
  <c r="AR8" i="10" s="1"/>
  <c r="AS8" i="10" s="1"/>
  <c r="AT8" i="10" s="1"/>
  <c r="AU8" i="10" s="1"/>
  <c r="AV8" i="10" s="1"/>
  <c r="AW8" i="10" s="1"/>
  <c r="AX8" i="10" s="1"/>
  <c r="AY8" i="10" s="1"/>
  <c r="AZ8" i="10" s="1"/>
  <c r="BA8" i="10" s="1"/>
  <c r="BB8" i="10" s="1"/>
  <c r="BC8" i="10" s="1"/>
  <c r="BD8" i="10" s="1"/>
  <c r="BE8" i="10" s="1"/>
  <c r="BF8" i="10" s="1"/>
  <c r="BG8" i="10" s="1"/>
  <c r="BH8" i="10" s="1"/>
  <c r="BI8" i="10" s="1"/>
  <c r="BJ8" i="10" s="1"/>
  <c r="BK8" i="10" s="1"/>
  <c r="BL8" i="10" s="1"/>
  <c r="BM8" i="10" s="1"/>
  <c r="BN8" i="10" s="1"/>
  <c r="BO8" i="10" s="1"/>
  <c r="BP8" i="10" s="1"/>
  <c r="BQ8" i="10" s="1"/>
  <c r="BR8" i="10" s="1"/>
  <c r="BS8" i="10" s="1"/>
  <c r="BT8" i="10" s="1"/>
  <c r="C9" i="10"/>
  <c r="D9" i="10" s="1"/>
  <c r="E9" i="10" s="1"/>
  <c r="F9" i="10" s="1"/>
  <c r="G9" i="10" s="1"/>
  <c r="H9" i="10" s="1"/>
  <c r="I9" i="10" s="1"/>
  <c r="J9" i="10" s="1"/>
  <c r="K9" i="10" s="1"/>
  <c r="L9" i="10" s="1"/>
  <c r="M9" i="10" s="1"/>
  <c r="N9" i="10" s="1"/>
  <c r="O9" i="10" s="1"/>
  <c r="P9" i="10" s="1"/>
  <c r="Q9" i="10" s="1"/>
  <c r="R9" i="10" s="1"/>
  <c r="S9" i="10" s="1"/>
  <c r="T9" i="10" s="1"/>
  <c r="U9" i="10" s="1"/>
  <c r="V9" i="10" s="1"/>
  <c r="W9" i="10" s="1"/>
  <c r="X9" i="10" s="1"/>
  <c r="Y9" i="10" s="1"/>
  <c r="Z9" i="10" s="1"/>
  <c r="AA9" i="10" s="1"/>
  <c r="AB9" i="10" s="1"/>
  <c r="AC9" i="10" s="1"/>
  <c r="AD9" i="10" s="1"/>
  <c r="AE9" i="10" s="1"/>
  <c r="AF9" i="10" s="1"/>
  <c r="AG9" i="10" s="1"/>
  <c r="AH9" i="10" s="1"/>
  <c r="AI9" i="10" s="1"/>
  <c r="AJ9" i="10" s="1"/>
  <c r="AK9" i="10" s="1"/>
  <c r="AL9" i="10" s="1"/>
  <c r="AM9" i="10" s="1"/>
  <c r="AN9" i="10" s="1"/>
  <c r="AO9" i="10" s="1"/>
  <c r="AP9" i="10" s="1"/>
  <c r="AQ9" i="10" s="1"/>
  <c r="AR9" i="10" s="1"/>
  <c r="AS9" i="10" s="1"/>
  <c r="AT9" i="10" s="1"/>
  <c r="AU9" i="10" s="1"/>
  <c r="AV9" i="10" s="1"/>
  <c r="AW9" i="10" s="1"/>
  <c r="AX9" i="10" s="1"/>
  <c r="AY9" i="10" s="1"/>
  <c r="AZ9" i="10" s="1"/>
  <c r="BA9" i="10" s="1"/>
  <c r="BB9" i="10" s="1"/>
  <c r="BC9" i="10" s="1"/>
  <c r="BD9" i="10" s="1"/>
  <c r="BE9" i="10" s="1"/>
  <c r="BF9" i="10" s="1"/>
  <c r="BG9" i="10" s="1"/>
  <c r="BH9" i="10" s="1"/>
  <c r="BI9" i="10" s="1"/>
  <c r="BJ9" i="10" s="1"/>
  <c r="BK9" i="10" s="1"/>
  <c r="BL9" i="10" s="1"/>
  <c r="BM9" i="10" s="1"/>
  <c r="BN9" i="10" s="1"/>
  <c r="BO9" i="10" s="1"/>
  <c r="BP9" i="10" s="1"/>
  <c r="BQ9" i="10" s="1"/>
  <c r="BR9" i="10" s="1"/>
  <c r="BS9" i="10" s="1"/>
  <c r="BT9" i="10" s="1"/>
  <c r="C10" i="10"/>
  <c r="D10" i="10" s="1"/>
  <c r="E10" i="10" s="1"/>
  <c r="F10" i="10" s="1"/>
  <c r="G10" i="10" s="1"/>
  <c r="H10" i="10" s="1"/>
  <c r="I10" i="10" s="1"/>
  <c r="J10" i="10" s="1"/>
  <c r="K10" i="10" s="1"/>
  <c r="L10" i="10" s="1"/>
  <c r="M10" i="10" s="1"/>
  <c r="N10" i="10" s="1"/>
  <c r="O10" i="10" s="1"/>
  <c r="P10" i="10" s="1"/>
  <c r="Q10" i="10" s="1"/>
  <c r="R10" i="10" s="1"/>
  <c r="S10" i="10" s="1"/>
  <c r="T10" i="10" s="1"/>
  <c r="U10" i="10" s="1"/>
  <c r="V10" i="10" s="1"/>
  <c r="W10" i="10" s="1"/>
  <c r="X10" i="10" s="1"/>
  <c r="Y10" i="10" s="1"/>
  <c r="Z10" i="10" s="1"/>
  <c r="AA10" i="10" s="1"/>
  <c r="AB10" i="10" s="1"/>
  <c r="AC10" i="10" s="1"/>
  <c r="AD10" i="10" s="1"/>
  <c r="AE10" i="10" s="1"/>
  <c r="AF10" i="10" s="1"/>
  <c r="AG10" i="10" s="1"/>
  <c r="AH10" i="10" s="1"/>
  <c r="AI10" i="10" s="1"/>
  <c r="AJ10" i="10" s="1"/>
  <c r="AK10" i="10" s="1"/>
  <c r="AL10" i="10" s="1"/>
  <c r="AM10" i="10" s="1"/>
  <c r="AN10" i="10" s="1"/>
  <c r="AO10" i="10" s="1"/>
  <c r="AP10" i="10" s="1"/>
  <c r="AQ10" i="10" s="1"/>
  <c r="AR10" i="10" s="1"/>
  <c r="AS10" i="10" s="1"/>
  <c r="AT10" i="10" s="1"/>
  <c r="AU10" i="10" s="1"/>
  <c r="AV10" i="10" s="1"/>
  <c r="AW10" i="10" s="1"/>
  <c r="AX10" i="10" s="1"/>
  <c r="AY10" i="10" s="1"/>
  <c r="AZ10" i="10" s="1"/>
  <c r="BA10" i="10" s="1"/>
  <c r="BB10" i="10" s="1"/>
  <c r="BC10" i="10" s="1"/>
  <c r="BD10" i="10" s="1"/>
  <c r="BE10" i="10" s="1"/>
  <c r="BF10" i="10" s="1"/>
  <c r="BG10" i="10" s="1"/>
  <c r="BH10" i="10" s="1"/>
  <c r="BI10" i="10" s="1"/>
  <c r="BJ10" i="10" s="1"/>
  <c r="BK10" i="10" s="1"/>
  <c r="BL10" i="10" s="1"/>
  <c r="BM10" i="10" s="1"/>
  <c r="BN10" i="10" s="1"/>
  <c r="BO10" i="10" s="1"/>
  <c r="BP10" i="10" s="1"/>
  <c r="BQ10" i="10" s="1"/>
  <c r="BR10" i="10" s="1"/>
  <c r="BS10" i="10" s="1"/>
  <c r="BT10" i="10" s="1"/>
  <c r="C11" i="10"/>
  <c r="D11" i="10" s="1"/>
  <c r="E11" i="10" s="1"/>
  <c r="F11" i="10" s="1"/>
  <c r="G11" i="10" s="1"/>
  <c r="H11" i="10" s="1"/>
  <c r="I11" i="10" s="1"/>
  <c r="J11" i="10" s="1"/>
  <c r="K11" i="10" s="1"/>
  <c r="L11" i="10" s="1"/>
  <c r="M11" i="10" s="1"/>
  <c r="N11" i="10" s="1"/>
  <c r="O11" i="10" s="1"/>
  <c r="P11" i="10" s="1"/>
  <c r="Q11" i="10" s="1"/>
  <c r="R11" i="10" s="1"/>
  <c r="S11" i="10" s="1"/>
  <c r="T11" i="10" s="1"/>
  <c r="U11" i="10" s="1"/>
  <c r="V11" i="10" s="1"/>
  <c r="W11" i="10" s="1"/>
  <c r="X11" i="10" s="1"/>
  <c r="Y11" i="10" s="1"/>
  <c r="Z11" i="10" s="1"/>
  <c r="AA11" i="10" s="1"/>
  <c r="AB11" i="10" s="1"/>
  <c r="AC11" i="10" s="1"/>
  <c r="AD11" i="10" s="1"/>
  <c r="AE11" i="10" s="1"/>
  <c r="AF11" i="10" s="1"/>
  <c r="AG11" i="10" s="1"/>
  <c r="AH11" i="10" s="1"/>
  <c r="AI11" i="10" s="1"/>
  <c r="AJ11" i="10" s="1"/>
  <c r="AK11" i="10" s="1"/>
  <c r="AL11" i="10" s="1"/>
  <c r="AM11" i="10" s="1"/>
  <c r="AN11" i="10" s="1"/>
  <c r="AO11" i="10" s="1"/>
  <c r="AP11" i="10" s="1"/>
  <c r="AQ11" i="10" s="1"/>
  <c r="AR11" i="10" s="1"/>
  <c r="AS11" i="10" s="1"/>
  <c r="AT11" i="10" s="1"/>
  <c r="AU11" i="10" s="1"/>
  <c r="AV11" i="10" s="1"/>
  <c r="AW11" i="10" s="1"/>
  <c r="AX11" i="10" s="1"/>
  <c r="AY11" i="10" s="1"/>
  <c r="AZ11" i="10" s="1"/>
  <c r="BA11" i="10" s="1"/>
  <c r="BB11" i="10" s="1"/>
  <c r="BC11" i="10" s="1"/>
  <c r="BD11" i="10" s="1"/>
  <c r="BE11" i="10" s="1"/>
  <c r="BF11" i="10" s="1"/>
  <c r="BG11" i="10" s="1"/>
  <c r="BH11" i="10" s="1"/>
  <c r="BI11" i="10" s="1"/>
  <c r="BJ11" i="10" s="1"/>
  <c r="BK11" i="10" s="1"/>
  <c r="BL11" i="10" s="1"/>
  <c r="BM11" i="10" s="1"/>
  <c r="BN11" i="10" s="1"/>
  <c r="BO11" i="10" s="1"/>
  <c r="BP11" i="10" s="1"/>
  <c r="BQ11" i="10" s="1"/>
  <c r="BR11" i="10" s="1"/>
  <c r="BS11" i="10" s="1"/>
  <c r="BT11" i="10" s="1"/>
  <c r="C12" i="10"/>
  <c r="D12" i="10" s="1"/>
  <c r="E12" i="10" s="1"/>
  <c r="F12" i="10" s="1"/>
  <c r="G12" i="10" s="1"/>
  <c r="H12" i="10" s="1"/>
  <c r="I12" i="10" s="1"/>
  <c r="J12" i="10" s="1"/>
  <c r="K12" i="10" s="1"/>
  <c r="L12" i="10" s="1"/>
  <c r="M12" i="10" s="1"/>
  <c r="N12" i="10" s="1"/>
  <c r="O12" i="10" s="1"/>
  <c r="P12" i="10" s="1"/>
  <c r="Q12" i="10" s="1"/>
  <c r="R12" i="10" s="1"/>
  <c r="S12" i="10" s="1"/>
  <c r="T12" i="10" s="1"/>
  <c r="U12" i="10" s="1"/>
  <c r="V12" i="10" s="1"/>
  <c r="W12" i="10" s="1"/>
  <c r="X12" i="10" s="1"/>
  <c r="Y12" i="10" s="1"/>
  <c r="Z12" i="10" s="1"/>
  <c r="AA12" i="10" s="1"/>
  <c r="AB12" i="10" s="1"/>
  <c r="AC12" i="10" s="1"/>
  <c r="AD12" i="10" s="1"/>
  <c r="AE12" i="10" s="1"/>
  <c r="AF12" i="10" s="1"/>
  <c r="AG12" i="10" s="1"/>
  <c r="AH12" i="10" s="1"/>
  <c r="AI12" i="10" s="1"/>
  <c r="AJ12" i="10" s="1"/>
  <c r="AK12" i="10" s="1"/>
  <c r="AL12" i="10" s="1"/>
  <c r="AM12" i="10" s="1"/>
  <c r="AN12" i="10" s="1"/>
  <c r="AO12" i="10" s="1"/>
  <c r="AP12" i="10" s="1"/>
  <c r="AQ12" i="10" s="1"/>
  <c r="AR12" i="10" s="1"/>
  <c r="AS12" i="10" s="1"/>
  <c r="AT12" i="10" s="1"/>
  <c r="AU12" i="10" s="1"/>
  <c r="AV12" i="10" s="1"/>
  <c r="AW12" i="10" s="1"/>
  <c r="AX12" i="10" s="1"/>
  <c r="AY12" i="10" s="1"/>
  <c r="AZ12" i="10" s="1"/>
  <c r="BA12" i="10" s="1"/>
  <c r="BB12" i="10" s="1"/>
  <c r="BC12" i="10" s="1"/>
  <c r="BD12" i="10" s="1"/>
  <c r="BE12" i="10" s="1"/>
  <c r="BF12" i="10" s="1"/>
  <c r="BG12" i="10" s="1"/>
  <c r="BH12" i="10" s="1"/>
  <c r="BI12" i="10" s="1"/>
  <c r="BJ12" i="10" s="1"/>
  <c r="BK12" i="10" s="1"/>
  <c r="BL12" i="10" s="1"/>
  <c r="BM12" i="10" s="1"/>
  <c r="BN12" i="10" s="1"/>
  <c r="BO12" i="10" s="1"/>
  <c r="BP12" i="10" s="1"/>
  <c r="BQ12" i="10" s="1"/>
  <c r="BR12" i="10" s="1"/>
  <c r="BS12" i="10" s="1"/>
  <c r="BT12" i="10" s="1"/>
  <c r="C13" i="10"/>
  <c r="D13" i="10" s="1"/>
  <c r="E13" i="10" s="1"/>
  <c r="F13" i="10" s="1"/>
  <c r="G13" i="10" s="1"/>
  <c r="H13" i="10" s="1"/>
  <c r="I13" i="10" s="1"/>
  <c r="J13" i="10" s="1"/>
  <c r="K13" i="10" s="1"/>
  <c r="L13" i="10" s="1"/>
  <c r="M13" i="10" s="1"/>
  <c r="N13" i="10" s="1"/>
  <c r="O13" i="10" s="1"/>
  <c r="P13" i="10" s="1"/>
  <c r="Q13" i="10" s="1"/>
  <c r="R13" i="10" s="1"/>
  <c r="S13" i="10" s="1"/>
  <c r="T13" i="10" s="1"/>
  <c r="U13" i="10" s="1"/>
  <c r="V13" i="10" s="1"/>
  <c r="W13" i="10" s="1"/>
  <c r="X13" i="10" s="1"/>
  <c r="Y13" i="10" s="1"/>
  <c r="Z13" i="10" s="1"/>
  <c r="AA13" i="10" s="1"/>
  <c r="AB13" i="10" s="1"/>
  <c r="AC13" i="10" s="1"/>
  <c r="AD13" i="10" s="1"/>
  <c r="AE13" i="10" s="1"/>
  <c r="AF13" i="10" s="1"/>
  <c r="AG13" i="10" s="1"/>
  <c r="AH13" i="10" s="1"/>
  <c r="AI13" i="10" s="1"/>
  <c r="AJ13" i="10" s="1"/>
  <c r="AK13" i="10" s="1"/>
  <c r="AL13" i="10" s="1"/>
  <c r="AM13" i="10" s="1"/>
  <c r="AN13" i="10" s="1"/>
  <c r="AO13" i="10" s="1"/>
  <c r="AP13" i="10" s="1"/>
  <c r="AQ13" i="10" s="1"/>
  <c r="AR13" i="10" s="1"/>
  <c r="AS13" i="10" s="1"/>
  <c r="AT13" i="10" s="1"/>
  <c r="AU13" i="10" s="1"/>
  <c r="AV13" i="10" s="1"/>
  <c r="AW13" i="10" s="1"/>
  <c r="AX13" i="10" s="1"/>
  <c r="AY13" i="10" s="1"/>
  <c r="AZ13" i="10" s="1"/>
  <c r="BA13" i="10" s="1"/>
  <c r="BB13" i="10" s="1"/>
  <c r="BC13" i="10" s="1"/>
  <c r="BD13" i="10" s="1"/>
  <c r="BE13" i="10" s="1"/>
  <c r="BF13" i="10" s="1"/>
  <c r="BG13" i="10" s="1"/>
  <c r="BH13" i="10" s="1"/>
  <c r="BI13" i="10" s="1"/>
  <c r="BJ13" i="10" s="1"/>
  <c r="BK13" i="10" s="1"/>
  <c r="BL13" i="10" s="1"/>
  <c r="BM13" i="10" s="1"/>
  <c r="BN13" i="10" s="1"/>
  <c r="BO13" i="10" s="1"/>
  <c r="BP13" i="10" s="1"/>
  <c r="BQ13" i="10" s="1"/>
  <c r="BR13" i="10" s="1"/>
  <c r="BS13" i="10" s="1"/>
  <c r="BT13" i="10" s="1"/>
  <c r="C14" i="10"/>
  <c r="D14" i="10" s="1"/>
  <c r="E14" i="10" s="1"/>
  <c r="F14" i="10" s="1"/>
  <c r="G14" i="10" s="1"/>
  <c r="H14" i="10" s="1"/>
  <c r="I14" i="10" s="1"/>
  <c r="J14" i="10" s="1"/>
  <c r="K14" i="10" s="1"/>
  <c r="L14" i="10" s="1"/>
  <c r="M14" i="10" s="1"/>
  <c r="N14" i="10" s="1"/>
  <c r="O14" i="10" s="1"/>
  <c r="P14" i="10" s="1"/>
  <c r="Q14" i="10" s="1"/>
  <c r="R14" i="10" s="1"/>
  <c r="S14" i="10" s="1"/>
  <c r="T14" i="10" s="1"/>
  <c r="U14" i="10" s="1"/>
  <c r="V14" i="10" s="1"/>
  <c r="W14" i="10" s="1"/>
  <c r="X14" i="10" s="1"/>
  <c r="Y14" i="10" s="1"/>
  <c r="Z14" i="10" s="1"/>
  <c r="AA14" i="10" s="1"/>
  <c r="AB14" i="10" s="1"/>
  <c r="AC14" i="10" s="1"/>
  <c r="AD14" i="10" s="1"/>
  <c r="AE14" i="10" s="1"/>
  <c r="AF14" i="10" s="1"/>
  <c r="AG14" i="10" s="1"/>
  <c r="AH14" i="10" s="1"/>
  <c r="AI14" i="10" s="1"/>
  <c r="AJ14" i="10" s="1"/>
  <c r="AK14" i="10" s="1"/>
  <c r="AL14" i="10" s="1"/>
  <c r="AM14" i="10" s="1"/>
  <c r="AN14" i="10" s="1"/>
  <c r="AO14" i="10" s="1"/>
  <c r="AP14" i="10" s="1"/>
  <c r="AQ14" i="10" s="1"/>
  <c r="AR14" i="10" s="1"/>
  <c r="AS14" i="10" s="1"/>
  <c r="AT14" i="10" s="1"/>
  <c r="AU14" i="10" s="1"/>
  <c r="AV14" i="10" s="1"/>
  <c r="AW14" i="10" s="1"/>
  <c r="AX14" i="10" s="1"/>
  <c r="AY14" i="10" s="1"/>
  <c r="AZ14" i="10" s="1"/>
  <c r="BA14" i="10" s="1"/>
  <c r="BB14" i="10" s="1"/>
  <c r="BC14" i="10" s="1"/>
  <c r="BD14" i="10" s="1"/>
  <c r="BE14" i="10" s="1"/>
  <c r="BF14" i="10" s="1"/>
  <c r="BG14" i="10" s="1"/>
  <c r="BH14" i="10" s="1"/>
  <c r="BI14" i="10" s="1"/>
  <c r="BJ14" i="10" s="1"/>
  <c r="BK14" i="10" s="1"/>
  <c r="BL14" i="10" s="1"/>
  <c r="BM14" i="10" s="1"/>
  <c r="BN14" i="10" s="1"/>
  <c r="BO14" i="10" s="1"/>
  <c r="BP14" i="10" s="1"/>
  <c r="BQ14" i="10" s="1"/>
  <c r="BR14" i="10" s="1"/>
  <c r="BS14" i="10" s="1"/>
  <c r="BT14" i="10" s="1"/>
  <c r="C15" i="10"/>
  <c r="D15" i="10" s="1"/>
  <c r="E15" i="10" s="1"/>
  <c r="F15" i="10" s="1"/>
  <c r="G15" i="10" s="1"/>
  <c r="H15" i="10" s="1"/>
  <c r="I15" i="10" s="1"/>
  <c r="J15" i="10" s="1"/>
  <c r="K15" i="10" s="1"/>
  <c r="L15" i="10" s="1"/>
  <c r="M15" i="10" s="1"/>
  <c r="N15" i="10" s="1"/>
  <c r="O15" i="10" s="1"/>
  <c r="P15" i="10" s="1"/>
  <c r="Q15" i="10" s="1"/>
  <c r="R15" i="10" s="1"/>
  <c r="S15" i="10" s="1"/>
  <c r="T15" i="10" s="1"/>
  <c r="U15" i="10" s="1"/>
  <c r="V15" i="10" s="1"/>
  <c r="W15" i="10" s="1"/>
  <c r="X15" i="10" s="1"/>
  <c r="Y15" i="10" s="1"/>
  <c r="Z15" i="10" s="1"/>
  <c r="AA15" i="10" s="1"/>
  <c r="AB15" i="10" s="1"/>
  <c r="AC15" i="10" s="1"/>
  <c r="AD15" i="10" s="1"/>
  <c r="AE15" i="10" s="1"/>
  <c r="AF15" i="10" s="1"/>
  <c r="AG15" i="10" s="1"/>
  <c r="AH15" i="10" s="1"/>
  <c r="AI15" i="10" s="1"/>
  <c r="AJ15" i="10" s="1"/>
  <c r="AK15" i="10" s="1"/>
  <c r="AL15" i="10" s="1"/>
  <c r="AM15" i="10" s="1"/>
  <c r="AN15" i="10" s="1"/>
  <c r="AO15" i="10" s="1"/>
  <c r="AP15" i="10" s="1"/>
  <c r="AQ15" i="10" s="1"/>
  <c r="AR15" i="10" s="1"/>
  <c r="AS15" i="10" s="1"/>
  <c r="AT15" i="10" s="1"/>
  <c r="AU15" i="10" s="1"/>
  <c r="AV15" i="10" s="1"/>
  <c r="AW15" i="10" s="1"/>
  <c r="AX15" i="10" s="1"/>
  <c r="AY15" i="10" s="1"/>
  <c r="AZ15" i="10" s="1"/>
  <c r="BA15" i="10" s="1"/>
  <c r="BB15" i="10" s="1"/>
  <c r="BC15" i="10" s="1"/>
  <c r="BD15" i="10" s="1"/>
  <c r="BE15" i="10" s="1"/>
  <c r="BF15" i="10" s="1"/>
  <c r="BG15" i="10" s="1"/>
  <c r="BH15" i="10" s="1"/>
  <c r="BI15" i="10" s="1"/>
  <c r="BJ15" i="10" s="1"/>
  <c r="BK15" i="10" s="1"/>
  <c r="BL15" i="10" s="1"/>
  <c r="BM15" i="10" s="1"/>
  <c r="BN15" i="10" s="1"/>
  <c r="BO15" i="10" s="1"/>
  <c r="BP15" i="10" s="1"/>
  <c r="BQ15" i="10" s="1"/>
  <c r="BR15" i="10" s="1"/>
  <c r="BS15" i="10" s="1"/>
  <c r="BT15" i="10" s="1"/>
  <c r="C16" i="10"/>
  <c r="D16" i="10" s="1"/>
  <c r="E16" i="10" s="1"/>
  <c r="F16" i="10" s="1"/>
  <c r="G16" i="10" s="1"/>
  <c r="H16" i="10" s="1"/>
  <c r="I16" i="10" s="1"/>
  <c r="J16" i="10" s="1"/>
  <c r="K16" i="10" s="1"/>
  <c r="L16" i="10" s="1"/>
  <c r="M16" i="10" s="1"/>
  <c r="N16" i="10" s="1"/>
  <c r="O16" i="10" s="1"/>
  <c r="P16" i="10" s="1"/>
  <c r="Q16" i="10" s="1"/>
  <c r="R16" i="10" s="1"/>
  <c r="S16" i="10" s="1"/>
  <c r="T16" i="10" s="1"/>
  <c r="U16" i="10" s="1"/>
  <c r="V16" i="10" s="1"/>
  <c r="W16" i="10" s="1"/>
  <c r="X16" i="10" s="1"/>
  <c r="Y16" i="10" s="1"/>
  <c r="Z16" i="10" s="1"/>
  <c r="AA16" i="10" s="1"/>
  <c r="AB16" i="10" s="1"/>
  <c r="AC16" i="10" s="1"/>
  <c r="AD16" i="10" s="1"/>
  <c r="AE16" i="10" s="1"/>
  <c r="AF16" i="10" s="1"/>
  <c r="AG16" i="10" s="1"/>
  <c r="AH16" i="10" s="1"/>
  <c r="AI16" i="10" s="1"/>
  <c r="AJ16" i="10" s="1"/>
  <c r="AK16" i="10" s="1"/>
  <c r="AL16" i="10" s="1"/>
  <c r="AM16" i="10" s="1"/>
  <c r="AN16" i="10" s="1"/>
  <c r="AO16" i="10" s="1"/>
  <c r="AP16" i="10" s="1"/>
  <c r="AQ16" i="10" s="1"/>
  <c r="AR16" i="10" s="1"/>
  <c r="AS16" i="10" s="1"/>
  <c r="AT16" i="10" s="1"/>
  <c r="AU16" i="10" s="1"/>
  <c r="AV16" i="10" s="1"/>
  <c r="AW16" i="10" s="1"/>
  <c r="AX16" i="10" s="1"/>
  <c r="AY16" i="10" s="1"/>
  <c r="AZ16" i="10" s="1"/>
  <c r="BA16" i="10" s="1"/>
  <c r="BB16" i="10" s="1"/>
  <c r="BC16" i="10" s="1"/>
  <c r="BD16" i="10" s="1"/>
  <c r="BE16" i="10" s="1"/>
  <c r="BF16" i="10" s="1"/>
  <c r="BG16" i="10" s="1"/>
  <c r="BH16" i="10" s="1"/>
  <c r="BI16" i="10" s="1"/>
  <c r="BJ16" i="10" s="1"/>
  <c r="BK16" i="10" s="1"/>
  <c r="BL16" i="10" s="1"/>
  <c r="BM16" i="10" s="1"/>
  <c r="BN16" i="10" s="1"/>
  <c r="BO16" i="10" s="1"/>
  <c r="BP16" i="10" s="1"/>
  <c r="BQ16" i="10" s="1"/>
  <c r="BR16" i="10" s="1"/>
  <c r="BS16" i="10" s="1"/>
  <c r="BT16" i="10" s="1"/>
  <c r="C17" i="10"/>
  <c r="D17" i="10" s="1"/>
  <c r="E17" i="10" s="1"/>
  <c r="F17" i="10" s="1"/>
  <c r="G17" i="10" s="1"/>
  <c r="H17" i="10" s="1"/>
  <c r="I17" i="10" s="1"/>
  <c r="J17" i="10" s="1"/>
  <c r="K17" i="10" s="1"/>
  <c r="L17" i="10" s="1"/>
  <c r="M17" i="10" s="1"/>
  <c r="N17" i="10" s="1"/>
  <c r="O17" i="10" s="1"/>
  <c r="P17" i="10" s="1"/>
  <c r="Q17" i="10" s="1"/>
  <c r="R17" i="10" s="1"/>
  <c r="S17" i="10" s="1"/>
  <c r="T17" i="10" s="1"/>
  <c r="U17" i="10" s="1"/>
  <c r="V17" i="10" s="1"/>
  <c r="W17" i="10" s="1"/>
  <c r="X17" i="10" s="1"/>
  <c r="Y17" i="10" s="1"/>
  <c r="Z17" i="10" s="1"/>
  <c r="AA17" i="10" s="1"/>
  <c r="AB17" i="10" s="1"/>
  <c r="AC17" i="10" s="1"/>
  <c r="AD17" i="10" s="1"/>
  <c r="AE17" i="10" s="1"/>
  <c r="AF17" i="10" s="1"/>
  <c r="AG17" i="10" s="1"/>
  <c r="AH17" i="10" s="1"/>
  <c r="AI17" i="10" s="1"/>
  <c r="AJ17" i="10" s="1"/>
  <c r="AK17" i="10" s="1"/>
  <c r="AL17" i="10" s="1"/>
  <c r="AM17" i="10" s="1"/>
  <c r="AN17" i="10" s="1"/>
  <c r="AO17" i="10" s="1"/>
  <c r="AP17" i="10" s="1"/>
  <c r="AQ17" i="10" s="1"/>
  <c r="AR17" i="10" s="1"/>
  <c r="AS17" i="10" s="1"/>
  <c r="AT17" i="10" s="1"/>
  <c r="AU17" i="10" s="1"/>
  <c r="AV17" i="10" s="1"/>
  <c r="AW17" i="10" s="1"/>
  <c r="AX17" i="10" s="1"/>
  <c r="AY17" i="10" s="1"/>
  <c r="AZ17" i="10" s="1"/>
  <c r="BA17" i="10" s="1"/>
  <c r="BB17" i="10" s="1"/>
  <c r="BC17" i="10" s="1"/>
  <c r="BD17" i="10" s="1"/>
  <c r="BE17" i="10" s="1"/>
  <c r="BF17" i="10" s="1"/>
  <c r="BG17" i="10" s="1"/>
  <c r="BH17" i="10" s="1"/>
  <c r="BI17" i="10" s="1"/>
  <c r="BJ17" i="10" s="1"/>
  <c r="BK17" i="10" s="1"/>
  <c r="BL17" i="10" s="1"/>
  <c r="BM17" i="10" s="1"/>
  <c r="BN17" i="10" s="1"/>
  <c r="BO17" i="10" s="1"/>
  <c r="BP17" i="10" s="1"/>
  <c r="BQ17" i="10" s="1"/>
  <c r="BR17" i="10" s="1"/>
  <c r="BS17" i="10" s="1"/>
  <c r="BT17" i="10" s="1"/>
  <c r="C18" i="10"/>
  <c r="D18" i="10" s="1"/>
  <c r="E18" i="10" s="1"/>
  <c r="F18" i="10" s="1"/>
  <c r="G18" i="10" s="1"/>
  <c r="H18" i="10" s="1"/>
  <c r="I18" i="10" s="1"/>
  <c r="J18" i="10" s="1"/>
  <c r="K18" i="10" s="1"/>
  <c r="L18" i="10" s="1"/>
  <c r="M18" i="10" s="1"/>
  <c r="N18" i="10" s="1"/>
  <c r="O18" i="10" s="1"/>
  <c r="P18" i="10" s="1"/>
  <c r="Q18" i="10" s="1"/>
  <c r="R18" i="10" s="1"/>
  <c r="S18" i="10" s="1"/>
  <c r="T18" i="10" s="1"/>
  <c r="U18" i="10" s="1"/>
  <c r="V18" i="10" s="1"/>
  <c r="W18" i="10" s="1"/>
  <c r="X18" i="10" s="1"/>
  <c r="Y18" i="10" s="1"/>
  <c r="Z18" i="10" s="1"/>
  <c r="AA18" i="10" s="1"/>
  <c r="AB18" i="10" s="1"/>
  <c r="AC18" i="10" s="1"/>
  <c r="AD18" i="10" s="1"/>
  <c r="AE18" i="10" s="1"/>
  <c r="AF18" i="10" s="1"/>
  <c r="AG18" i="10" s="1"/>
  <c r="AH18" i="10" s="1"/>
  <c r="AI18" i="10" s="1"/>
  <c r="AJ18" i="10" s="1"/>
  <c r="AK18" i="10" s="1"/>
  <c r="AL18" i="10" s="1"/>
  <c r="AM18" i="10" s="1"/>
  <c r="AN18" i="10" s="1"/>
  <c r="AO18" i="10" s="1"/>
  <c r="AP18" i="10" s="1"/>
  <c r="AQ18" i="10" s="1"/>
  <c r="AR18" i="10" s="1"/>
  <c r="AS18" i="10" s="1"/>
  <c r="AT18" i="10" s="1"/>
  <c r="AU18" i="10" s="1"/>
  <c r="AV18" i="10" s="1"/>
  <c r="AW18" i="10" s="1"/>
  <c r="AX18" i="10" s="1"/>
  <c r="AY18" i="10" s="1"/>
  <c r="AZ18" i="10" s="1"/>
  <c r="BA18" i="10" s="1"/>
  <c r="BB18" i="10" s="1"/>
  <c r="BC18" i="10" s="1"/>
  <c r="BD18" i="10" s="1"/>
  <c r="BE18" i="10" s="1"/>
  <c r="BF18" i="10" s="1"/>
  <c r="BG18" i="10" s="1"/>
  <c r="BH18" i="10" s="1"/>
  <c r="BI18" i="10" s="1"/>
  <c r="BJ18" i="10" s="1"/>
  <c r="BK18" i="10" s="1"/>
  <c r="BL18" i="10" s="1"/>
  <c r="BM18" i="10" s="1"/>
  <c r="BN18" i="10" s="1"/>
  <c r="BO18" i="10" s="1"/>
  <c r="BP18" i="10" s="1"/>
  <c r="BQ18" i="10" s="1"/>
  <c r="BR18" i="10" s="1"/>
  <c r="BS18" i="10" s="1"/>
  <c r="BT18" i="10" s="1"/>
  <c r="C19" i="10"/>
  <c r="D19" i="10" s="1"/>
  <c r="E19" i="10" s="1"/>
  <c r="F19" i="10" s="1"/>
  <c r="G19" i="10" s="1"/>
  <c r="C20" i="10"/>
  <c r="D20" i="10" s="1"/>
  <c r="E20" i="10" s="1"/>
  <c r="F20" i="10" s="1"/>
  <c r="G20" i="10" s="1"/>
  <c r="H20" i="10" s="1"/>
  <c r="I20" i="10" s="1"/>
  <c r="J20" i="10" s="1"/>
  <c r="K20" i="10" s="1"/>
  <c r="L20" i="10" s="1"/>
  <c r="M20" i="10" s="1"/>
  <c r="N20" i="10" s="1"/>
  <c r="O20" i="10" s="1"/>
  <c r="P20" i="10" s="1"/>
  <c r="Q20" i="10" s="1"/>
  <c r="R20" i="10" s="1"/>
  <c r="S20" i="10" s="1"/>
  <c r="T20" i="10" s="1"/>
  <c r="U20" i="10" s="1"/>
  <c r="V20" i="10" s="1"/>
  <c r="W20" i="10" s="1"/>
  <c r="X20" i="10" s="1"/>
  <c r="Y20" i="10" s="1"/>
  <c r="Z20" i="10" s="1"/>
  <c r="AA20" i="10" s="1"/>
  <c r="AB20" i="10" s="1"/>
  <c r="AC20" i="10" s="1"/>
  <c r="AD20" i="10" s="1"/>
  <c r="AE20" i="10" s="1"/>
  <c r="AF20" i="10" s="1"/>
  <c r="AG20" i="10" s="1"/>
  <c r="AH20" i="10" s="1"/>
  <c r="AI20" i="10" s="1"/>
  <c r="AJ20" i="10" s="1"/>
  <c r="AK20" i="10" s="1"/>
  <c r="AL20" i="10" s="1"/>
  <c r="AM20" i="10" s="1"/>
  <c r="AN20" i="10" s="1"/>
  <c r="AO20" i="10" s="1"/>
  <c r="AP20" i="10" s="1"/>
  <c r="AQ20" i="10" s="1"/>
  <c r="AR20" i="10" s="1"/>
  <c r="AS20" i="10" s="1"/>
  <c r="AT20" i="10" s="1"/>
  <c r="AU20" i="10" s="1"/>
  <c r="AV20" i="10" s="1"/>
  <c r="AW20" i="10" s="1"/>
  <c r="AX20" i="10" s="1"/>
  <c r="AY20" i="10" s="1"/>
  <c r="AZ20" i="10" s="1"/>
  <c r="BA20" i="10" s="1"/>
  <c r="BB20" i="10" s="1"/>
  <c r="BC20" i="10" s="1"/>
  <c r="BD20" i="10" s="1"/>
  <c r="BE20" i="10" s="1"/>
  <c r="BF20" i="10" s="1"/>
  <c r="BG20" i="10" s="1"/>
  <c r="BH20" i="10" s="1"/>
  <c r="BI20" i="10" s="1"/>
  <c r="BJ20" i="10" s="1"/>
  <c r="BK20" i="10" s="1"/>
  <c r="BL20" i="10" s="1"/>
  <c r="BM20" i="10" s="1"/>
  <c r="BN20" i="10" s="1"/>
  <c r="BO20" i="10" s="1"/>
  <c r="BP20" i="10" s="1"/>
  <c r="BQ20" i="10" s="1"/>
  <c r="BR20" i="10" s="1"/>
  <c r="BS20" i="10" s="1"/>
  <c r="BT20" i="10" s="1"/>
  <c r="C21" i="10"/>
  <c r="D21" i="10" s="1"/>
  <c r="E21" i="10" s="1"/>
  <c r="F21" i="10" s="1"/>
  <c r="G21" i="10" s="1"/>
  <c r="H21" i="10" s="1"/>
  <c r="I21" i="10" s="1"/>
  <c r="J21" i="10" s="1"/>
  <c r="K21" i="10" s="1"/>
  <c r="L21" i="10" s="1"/>
  <c r="M21" i="10" s="1"/>
  <c r="N21" i="10" s="1"/>
  <c r="O21" i="10" s="1"/>
  <c r="P21" i="10" s="1"/>
  <c r="Q21" i="10" s="1"/>
  <c r="R21" i="10" s="1"/>
  <c r="S21" i="10" s="1"/>
  <c r="T21" i="10" s="1"/>
  <c r="U21" i="10" s="1"/>
  <c r="V21" i="10" s="1"/>
  <c r="W21" i="10" s="1"/>
  <c r="X21" i="10" s="1"/>
  <c r="Y21" i="10" s="1"/>
  <c r="Z21" i="10" s="1"/>
  <c r="AA21" i="10" s="1"/>
  <c r="AB21" i="10" s="1"/>
  <c r="AC21" i="10" s="1"/>
  <c r="AD21" i="10" s="1"/>
  <c r="AE21" i="10" s="1"/>
  <c r="AF21" i="10" s="1"/>
  <c r="AG21" i="10" s="1"/>
  <c r="AH21" i="10" s="1"/>
  <c r="AI21" i="10" s="1"/>
  <c r="AJ21" i="10" s="1"/>
  <c r="AK21" i="10" s="1"/>
  <c r="AL21" i="10" s="1"/>
  <c r="AM21" i="10" s="1"/>
  <c r="AN21" i="10" s="1"/>
  <c r="AO21" i="10" s="1"/>
  <c r="AP21" i="10" s="1"/>
  <c r="AQ21" i="10" s="1"/>
  <c r="AR21" i="10" s="1"/>
  <c r="AS21" i="10" s="1"/>
  <c r="AT21" i="10" s="1"/>
  <c r="AU21" i="10" s="1"/>
  <c r="AV21" i="10" s="1"/>
  <c r="AW21" i="10" s="1"/>
  <c r="AX21" i="10" s="1"/>
  <c r="AY21" i="10" s="1"/>
  <c r="AZ21" i="10" s="1"/>
  <c r="BA21" i="10" s="1"/>
  <c r="BB21" i="10" s="1"/>
  <c r="BC21" i="10" s="1"/>
  <c r="BD21" i="10" s="1"/>
  <c r="BE21" i="10" s="1"/>
  <c r="BF21" i="10" s="1"/>
  <c r="BG21" i="10" s="1"/>
  <c r="BH21" i="10" s="1"/>
  <c r="BI21" i="10" s="1"/>
  <c r="BJ21" i="10" s="1"/>
  <c r="BK21" i="10" s="1"/>
  <c r="BL21" i="10" s="1"/>
  <c r="BM21" i="10" s="1"/>
  <c r="BN21" i="10" s="1"/>
  <c r="BO21" i="10" s="1"/>
  <c r="BP21" i="10" s="1"/>
  <c r="BQ21" i="10" s="1"/>
  <c r="BR21" i="10" s="1"/>
  <c r="BS21" i="10" s="1"/>
  <c r="BT21" i="10" s="1"/>
  <c r="C22" i="10"/>
  <c r="D22" i="10" s="1"/>
  <c r="E22" i="10" s="1"/>
  <c r="F22" i="10" s="1"/>
  <c r="G22" i="10" s="1"/>
  <c r="H22" i="10" s="1"/>
  <c r="I22" i="10" s="1"/>
  <c r="J22" i="10" s="1"/>
  <c r="K22" i="10" s="1"/>
  <c r="L22" i="10" s="1"/>
  <c r="M22" i="10" s="1"/>
  <c r="N22" i="10" s="1"/>
  <c r="O22" i="10" s="1"/>
  <c r="P22" i="10" s="1"/>
  <c r="Q22" i="10" s="1"/>
  <c r="R22" i="10" s="1"/>
  <c r="S22" i="10" s="1"/>
  <c r="T22" i="10" s="1"/>
  <c r="U22" i="10" s="1"/>
  <c r="V22" i="10" s="1"/>
  <c r="W22" i="10" s="1"/>
  <c r="X22" i="10" s="1"/>
  <c r="Y22" i="10" s="1"/>
  <c r="Z22" i="10" s="1"/>
  <c r="AA22" i="10" s="1"/>
  <c r="AB22" i="10" s="1"/>
  <c r="AC22" i="10" s="1"/>
  <c r="AD22" i="10" s="1"/>
  <c r="AE22" i="10" s="1"/>
  <c r="AF22" i="10" s="1"/>
  <c r="AG22" i="10" s="1"/>
  <c r="AH22" i="10" s="1"/>
  <c r="AI22" i="10" s="1"/>
  <c r="AJ22" i="10" s="1"/>
  <c r="AK22" i="10" s="1"/>
  <c r="AL22" i="10" s="1"/>
  <c r="AM22" i="10" s="1"/>
  <c r="AN22" i="10" s="1"/>
  <c r="AO22" i="10" s="1"/>
  <c r="AP22" i="10" s="1"/>
  <c r="AQ22" i="10" s="1"/>
  <c r="AR22" i="10" s="1"/>
  <c r="AS22" i="10" s="1"/>
  <c r="AT22" i="10" s="1"/>
  <c r="AU22" i="10" s="1"/>
  <c r="AV22" i="10" s="1"/>
  <c r="AW22" i="10" s="1"/>
  <c r="AX22" i="10" s="1"/>
  <c r="AY22" i="10" s="1"/>
  <c r="AZ22" i="10" s="1"/>
  <c r="BA22" i="10" s="1"/>
  <c r="BB22" i="10" s="1"/>
  <c r="BC22" i="10" s="1"/>
  <c r="BD22" i="10" s="1"/>
  <c r="BE22" i="10" s="1"/>
  <c r="BF22" i="10" s="1"/>
  <c r="BG22" i="10" s="1"/>
  <c r="BH22" i="10" s="1"/>
  <c r="BI22" i="10" s="1"/>
  <c r="BJ22" i="10" s="1"/>
  <c r="BK22" i="10" s="1"/>
  <c r="BL22" i="10" s="1"/>
  <c r="BM22" i="10" s="1"/>
  <c r="BN22" i="10" s="1"/>
  <c r="BO22" i="10" s="1"/>
  <c r="BP22" i="10" s="1"/>
  <c r="BQ22" i="10" s="1"/>
  <c r="BR22" i="10" s="1"/>
  <c r="BS22" i="10" s="1"/>
  <c r="BT22" i="10" s="1"/>
  <c r="C23" i="10"/>
  <c r="D23" i="10" s="1"/>
  <c r="E23" i="10" s="1"/>
  <c r="F23" i="10" s="1"/>
  <c r="G23" i="10" s="1"/>
  <c r="H23" i="10" s="1"/>
  <c r="I23" i="10" s="1"/>
  <c r="J23" i="10" s="1"/>
  <c r="K23" i="10" s="1"/>
  <c r="L23" i="10" s="1"/>
  <c r="M23" i="10" s="1"/>
  <c r="N23" i="10" s="1"/>
  <c r="O23" i="10" s="1"/>
  <c r="P23" i="10" s="1"/>
  <c r="Q23" i="10" s="1"/>
  <c r="R23" i="10" s="1"/>
  <c r="S23" i="10" s="1"/>
  <c r="T23" i="10" s="1"/>
  <c r="U23" i="10" s="1"/>
  <c r="V23" i="10" s="1"/>
  <c r="W23" i="10" s="1"/>
  <c r="X23" i="10" s="1"/>
  <c r="Y23" i="10" s="1"/>
  <c r="Z23" i="10" s="1"/>
  <c r="AA23" i="10" s="1"/>
  <c r="AB23" i="10" s="1"/>
  <c r="AC23" i="10" s="1"/>
  <c r="AD23" i="10" s="1"/>
  <c r="AE23" i="10" s="1"/>
  <c r="AF23" i="10" s="1"/>
  <c r="AG23" i="10" s="1"/>
  <c r="AH23" i="10" s="1"/>
  <c r="AI23" i="10" s="1"/>
  <c r="AJ23" i="10" s="1"/>
  <c r="AK23" i="10" s="1"/>
  <c r="AL23" i="10" s="1"/>
  <c r="AM23" i="10" s="1"/>
  <c r="AN23" i="10" s="1"/>
  <c r="AO23" i="10" s="1"/>
  <c r="AP23" i="10" s="1"/>
  <c r="AQ23" i="10" s="1"/>
  <c r="AR23" i="10" s="1"/>
  <c r="AS23" i="10" s="1"/>
  <c r="AT23" i="10" s="1"/>
  <c r="AU23" i="10" s="1"/>
  <c r="AV23" i="10" s="1"/>
  <c r="AW23" i="10" s="1"/>
  <c r="AX23" i="10" s="1"/>
  <c r="AY23" i="10" s="1"/>
  <c r="AZ23" i="10" s="1"/>
  <c r="BA23" i="10" s="1"/>
  <c r="BB23" i="10" s="1"/>
  <c r="BC23" i="10" s="1"/>
  <c r="BD23" i="10" s="1"/>
  <c r="BE23" i="10" s="1"/>
  <c r="BF23" i="10" s="1"/>
  <c r="BG23" i="10" s="1"/>
  <c r="BH23" i="10" s="1"/>
  <c r="BI23" i="10" s="1"/>
  <c r="BJ23" i="10" s="1"/>
  <c r="BK23" i="10" s="1"/>
  <c r="BL23" i="10" s="1"/>
  <c r="BM23" i="10" s="1"/>
  <c r="BN23" i="10" s="1"/>
  <c r="BO23" i="10" s="1"/>
  <c r="BP23" i="10" s="1"/>
  <c r="BQ23" i="10" s="1"/>
  <c r="BR23" i="10" s="1"/>
  <c r="BS23" i="10" s="1"/>
  <c r="BT23" i="10" s="1"/>
  <c r="C24" i="10"/>
  <c r="D24" i="10" s="1"/>
  <c r="E24" i="10" s="1"/>
  <c r="F24" i="10" s="1"/>
  <c r="G24" i="10" s="1"/>
  <c r="H24" i="10" s="1"/>
  <c r="I24" i="10" s="1"/>
  <c r="J24" i="10" s="1"/>
  <c r="K24" i="10" s="1"/>
  <c r="L24" i="10" s="1"/>
  <c r="M24" i="10" s="1"/>
  <c r="N24" i="10" s="1"/>
  <c r="O24" i="10" s="1"/>
  <c r="P24" i="10" s="1"/>
  <c r="Q24" i="10" s="1"/>
  <c r="R24" i="10" s="1"/>
  <c r="S24" i="10" s="1"/>
  <c r="T24" i="10" s="1"/>
  <c r="U24" i="10" s="1"/>
  <c r="V24" i="10" s="1"/>
  <c r="W24" i="10" s="1"/>
  <c r="X24" i="10" s="1"/>
  <c r="Y24" i="10" s="1"/>
  <c r="Z24" i="10" s="1"/>
  <c r="AA24" i="10" s="1"/>
  <c r="AB24" i="10" s="1"/>
  <c r="AC24" i="10" s="1"/>
  <c r="AD24" i="10" s="1"/>
  <c r="AE24" i="10" s="1"/>
  <c r="AF24" i="10" s="1"/>
  <c r="AG24" i="10" s="1"/>
  <c r="AH24" i="10" s="1"/>
  <c r="AI24" i="10" s="1"/>
  <c r="AJ24" i="10" s="1"/>
  <c r="AK24" i="10" s="1"/>
  <c r="AL24" i="10" s="1"/>
  <c r="AM24" i="10" s="1"/>
  <c r="AN24" i="10" s="1"/>
  <c r="AO24" i="10" s="1"/>
  <c r="AP24" i="10" s="1"/>
  <c r="AQ24" i="10" s="1"/>
  <c r="AR24" i="10" s="1"/>
  <c r="AS24" i="10" s="1"/>
  <c r="AT24" i="10" s="1"/>
  <c r="AU24" i="10" s="1"/>
  <c r="AV24" i="10" s="1"/>
  <c r="AW24" i="10" s="1"/>
  <c r="AX24" i="10" s="1"/>
  <c r="AY24" i="10" s="1"/>
  <c r="AZ24" i="10" s="1"/>
  <c r="BA24" i="10" s="1"/>
  <c r="BB24" i="10" s="1"/>
  <c r="BC24" i="10" s="1"/>
  <c r="BD24" i="10" s="1"/>
  <c r="BE24" i="10" s="1"/>
  <c r="BF24" i="10" s="1"/>
  <c r="BG24" i="10" s="1"/>
  <c r="BH24" i="10" s="1"/>
  <c r="BI24" i="10" s="1"/>
  <c r="BJ24" i="10" s="1"/>
  <c r="BK24" i="10" s="1"/>
  <c r="BL24" i="10" s="1"/>
  <c r="BM24" i="10" s="1"/>
  <c r="BN24" i="10" s="1"/>
  <c r="BO24" i="10" s="1"/>
  <c r="BP24" i="10" s="1"/>
  <c r="BQ24" i="10" s="1"/>
  <c r="BR24" i="10" s="1"/>
  <c r="BS24" i="10" s="1"/>
  <c r="BT24" i="10" s="1"/>
  <c r="C25" i="10"/>
  <c r="D25" i="10" s="1"/>
  <c r="E25" i="10" s="1"/>
  <c r="F25" i="10" s="1"/>
  <c r="G25" i="10" s="1"/>
  <c r="H25" i="10" s="1"/>
  <c r="I25" i="10" s="1"/>
  <c r="J25" i="10" s="1"/>
  <c r="K25" i="10" s="1"/>
  <c r="L25" i="10" s="1"/>
  <c r="M25" i="10" s="1"/>
  <c r="N25" i="10" s="1"/>
  <c r="O25" i="10" s="1"/>
  <c r="P25" i="10" s="1"/>
  <c r="Q25" i="10" s="1"/>
  <c r="R25" i="10" s="1"/>
  <c r="S25" i="10" s="1"/>
  <c r="T25" i="10" s="1"/>
  <c r="U25" i="10" s="1"/>
  <c r="V25" i="10" s="1"/>
  <c r="W25" i="10" s="1"/>
  <c r="X25" i="10" s="1"/>
  <c r="Y25" i="10" s="1"/>
  <c r="Z25" i="10" s="1"/>
  <c r="AA25" i="10" s="1"/>
  <c r="AB25" i="10" s="1"/>
  <c r="AC25" i="10" s="1"/>
  <c r="AD25" i="10" s="1"/>
  <c r="AE25" i="10" s="1"/>
  <c r="AF25" i="10" s="1"/>
  <c r="AG25" i="10" s="1"/>
  <c r="AH25" i="10" s="1"/>
  <c r="AI25" i="10" s="1"/>
  <c r="AJ25" i="10" s="1"/>
  <c r="AK25" i="10" s="1"/>
  <c r="AL25" i="10" s="1"/>
  <c r="AM25" i="10" s="1"/>
  <c r="AN25" i="10" s="1"/>
  <c r="AO25" i="10" s="1"/>
  <c r="AP25" i="10" s="1"/>
  <c r="AQ25" i="10" s="1"/>
  <c r="AR25" i="10" s="1"/>
  <c r="AS25" i="10" s="1"/>
  <c r="AT25" i="10" s="1"/>
  <c r="AU25" i="10" s="1"/>
  <c r="AV25" i="10" s="1"/>
  <c r="AW25" i="10" s="1"/>
  <c r="AX25" i="10" s="1"/>
  <c r="AY25" i="10" s="1"/>
  <c r="AZ25" i="10" s="1"/>
  <c r="BA25" i="10" s="1"/>
  <c r="BB25" i="10" s="1"/>
  <c r="BC25" i="10" s="1"/>
  <c r="BD25" i="10" s="1"/>
  <c r="BE25" i="10" s="1"/>
  <c r="BF25" i="10" s="1"/>
  <c r="BG25" i="10" s="1"/>
  <c r="BH25" i="10" s="1"/>
  <c r="BI25" i="10" s="1"/>
  <c r="BJ25" i="10" s="1"/>
  <c r="BK25" i="10" s="1"/>
  <c r="BL25" i="10" s="1"/>
  <c r="BM25" i="10" s="1"/>
  <c r="BN25" i="10" s="1"/>
  <c r="BO25" i="10" s="1"/>
  <c r="BP25" i="10" s="1"/>
  <c r="BQ25" i="10" s="1"/>
  <c r="BR25" i="10" s="1"/>
  <c r="BS25" i="10" s="1"/>
  <c r="BT25" i="10" s="1"/>
  <c r="C26" i="10"/>
  <c r="D26" i="10" s="1"/>
  <c r="E26" i="10" s="1"/>
  <c r="F26" i="10" s="1"/>
  <c r="G26" i="10" s="1"/>
  <c r="H26" i="10" s="1"/>
  <c r="I26" i="10" s="1"/>
  <c r="J26" i="10" s="1"/>
  <c r="K26" i="10" s="1"/>
  <c r="L26" i="10" s="1"/>
  <c r="M26" i="10" s="1"/>
  <c r="N26" i="10" s="1"/>
  <c r="O26" i="10" s="1"/>
  <c r="P26" i="10" s="1"/>
  <c r="Q26" i="10" s="1"/>
  <c r="R26" i="10" s="1"/>
  <c r="S26" i="10" s="1"/>
  <c r="T26" i="10" s="1"/>
  <c r="U26" i="10" s="1"/>
  <c r="V26" i="10" s="1"/>
  <c r="W26" i="10" s="1"/>
  <c r="X26" i="10" s="1"/>
  <c r="Y26" i="10" s="1"/>
  <c r="Z26" i="10" s="1"/>
  <c r="AA26" i="10" s="1"/>
  <c r="AB26" i="10" s="1"/>
  <c r="AC26" i="10" s="1"/>
  <c r="AD26" i="10" s="1"/>
  <c r="AE26" i="10" s="1"/>
  <c r="AF26" i="10" s="1"/>
  <c r="AG26" i="10" s="1"/>
  <c r="AH26" i="10" s="1"/>
  <c r="AI26" i="10" s="1"/>
  <c r="AJ26" i="10" s="1"/>
  <c r="AK26" i="10" s="1"/>
  <c r="AL26" i="10" s="1"/>
  <c r="AM26" i="10" s="1"/>
  <c r="AN26" i="10" s="1"/>
  <c r="AO26" i="10" s="1"/>
  <c r="AP26" i="10" s="1"/>
  <c r="AQ26" i="10" s="1"/>
  <c r="AR26" i="10" s="1"/>
  <c r="AS26" i="10" s="1"/>
  <c r="AT26" i="10" s="1"/>
  <c r="AU26" i="10" s="1"/>
  <c r="AV26" i="10" s="1"/>
  <c r="AW26" i="10" s="1"/>
  <c r="AX26" i="10" s="1"/>
  <c r="AY26" i="10" s="1"/>
  <c r="AZ26" i="10" s="1"/>
  <c r="BA26" i="10" s="1"/>
  <c r="BB26" i="10" s="1"/>
  <c r="BC26" i="10" s="1"/>
  <c r="BD26" i="10" s="1"/>
  <c r="BE26" i="10" s="1"/>
  <c r="BF26" i="10" s="1"/>
  <c r="BG26" i="10" s="1"/>
  <c r="BH26" i="10" s="1"/>
  <c r="BI26" i="10" s="1"/>
  <c r="BJ26" i="10" s="1"/>
  <c r="BK26" i="10" s="1"/>
  <c r="BL26" i="10" s="1"/>
  <c r="BM26" i="10" s="1"/>
  <c r="BN26" i="10" s="1"/>
  <c r="BO26" i="10" s="1"/>
  <c r="BP26" i="10" s="1"/>
  <c r="BQ26" i="10" s="1"/>
  <c r="BR26" i="10" s="1"/>
  <c r="BS26" i="10" s="1"/>
  <c r="BT26" i="10" s="1"/>
  <c r="C27" i="10"/>
  <c r="D27" i="10" s="1"/>
  <c r="E27" i="10" s="1"/>
  <c r="F27" i="10" s="1"/>
  <c r="G27" i="10" s="1"/>
  <c r="H27" i="10" s="1"/>
  <c r="I27" i="10" s="1"/>
  <c r="J27" i="10" s="1"/>
  <c r="K27" i="10" s="1"/>
  <c r="L27" i="10" s="1"/>
  <c r="M27" i="10" s="1"/>
  <c r="N27" i="10" s="1"/>
  <c r="O27" i="10" s="1"/>
  <c r="P27" i="10" s="1"/>
  <c r="Q27" i="10" s="1"/>
  <c r="R27" i="10" s="1"/>
  <c r="S27" i="10" s="1"/>
  <c r="T27" i="10" s="1"/>
  <c r="U27" i="10" s="1"/>
  <c r="V27" i="10" s="1"/>
  <c r="W27" i="10" s="1"/>
  <c r="X27" i="10" s="1"/>
  <c r="Y27" i="10" s="1"/>
  <c r="Z27" i="10" s="1"/>
  <c r="AA27" i="10" s="1"/>
  <c r="AB27" i="10" s="1"/>
  <c r="AC27" i="10" s="1"/>
  <c r="AD27" i="10" s="1"/>
  <c r="AE27" i="10" s="1"/>
  <c r="AF27" i="10" s="1"/>
  <c r="AG27" i="10" s="1"/>
  <c r="AH27" i="10" s="1"/>
  <c r="AI27" i="10" s="1"/>
  <c r="AJ27" i="10" s="1"/>
  <c r="AK27" i="10" s="1"/>
  <c r="AL27" i="10" s="1"/>
  <c r="AM27" i="10" s="1"/>
  <c r="AN27" i="10" s="1"/>
  <c r="AO27" i="10" s="1"/>
  <c r="AP27" i="10" s="1"/>
  <c r="AQ27" i="10" s="1"/>
  <c r="AR27" i="10" s="1"/>
  <c r="AS27" i="10" s="1"/>
  <c r="AT27" i="10" s="1"/>
  <c r="AU27" i="10" s="1"/>
  <c r="AV27" i="10" s="1"/>
  <c r="AW27" i="10" s="1"/>
  <c r="AX27" i="10" s="1"/>
  <c r="AY27" i="10" s="1"/>
  <c r="AZ27" i="10" s="1"/>
  <c r="BA27" i="10" s="1"/>
  <c r="BB27" i="10" s="1"/>
  <c r="BC27" i="10" s="1"/>
  <c r="BD27" i="10" s="1"/>
  <c r="BE27" i="10" s="1"/>
  <c r="BF27" i="10" s="1"/>
  <c r="BG27" i="10" s="1"/>
  <c r="BH27" i="10" s="1"/>
  <c r="BI27" i="10" s="1"/>
  <c r="BJ27" i="10" s="1"/>
  <c r="BK27" i="10" s="1"/>
  <c r="BL27" i="10" s="1"/>
  <c r="BM27" i="10" s="1"/>
  <c r="BN27" i="10" s="1"/>
  <c r="BO27" i="10" s="1"/>
  <c r="BP27" i="10" s="1"/>
  <c r="BQ27" i="10" s="1"/>
  <c r="BR27" i="10" s="1"/>
  <c r="BS27" i="10" s="1"/>
  <c r="BT27" i="10" s="1"/>
  <c r="C28" i="10"/>
  <c r="D28" i="10" s="1"/>
  <c r="E28" i="10" s="1"/>
  <c r="F28" i="10" s="1"/>
  <c r="G28" i="10" s="1"/>
  <c r="H28" i="10" s="1"/>
  <c r="I28" i="10" s="1"/>
  <c r="J28" i="10" s="1"/>
  <c r="K28" i="10" s="1"/>
  <c r="L28" i="10" s="1"/>
  <c r="M28" i="10" s="1"/>
  <c r="N28" i="10" s="1"/>
  <c r="O28" i="10" s="1"/>
  <c r="P28" i="10" s="1"/>
  <c r="Q28" i="10" s="1"/>
  <c r="R28" i="10" s="1"/>
  <c r="S28" i="10" s="1"/>
  <c r="T28" i="10" s="1"/>
  <c r="U28" i="10" s="1"/>
  <c r="V28" i="10" s="1"/>
  <c r="W28" i="10" s="1"/>
  <c r="X28" i="10" s="1"/>
  <c r="Y28" i="10" s="1"/>
  <c r="Z28" i="10" s="1"/>
  <c r="AA28" i="10" s="1"/>
  <c r="AB28" i="10" s="1"/>
  <c r="AC28" i="10" s="1"/>
  <c r="AD28" i="10" s="1"/>
  <c r="AE28" i="10" s="1"/>
  <c r="AF28" i="10" s="1"/>
  <c r="AG28" i="10" s="1"/>
  <c r="AH28" i="10" s="1"/>
  <c r="AI28" i="10" s="1"/>
  <c r="AJ28" i="10" s="1"/>
  <c r="AK28" i="10" s="1"/>
  <c r="AL28" i="10" s="1"/>
  <c r="AM28" i="10" s="1"/>
  <c r="AN28" i="10" s="1"/>
  <c r="AO28" i="10" s="1"/>
  <c r="AP28" i="10" s="1"/>
  <c r="AQ28" i="10" s="1"/>
  <c r="AR28" i="10" s="1"/>
  <c r="AS28" i="10" s="1"/>
  <c r="AT28" i="10" s="1"/>
  <c r="AU28" i="10" s="1"/>
  <c r="AV28" i="10" s="1"/>
  <c r="AW28" i="10" s="1"/>
  <c r="AX28" i="10" s="1"/>
  <c r="AY28" i="10" s="1"/>
  <c r="AZ28" i="10" s="1"/>
  <c r="BA28" i="10" s="1"/>
  <c r="BB28" i="10" s="1"/>
  <c r="BC28" i="10" s="1"/>
  <c r="BD28" i="10" s="1"/>
  <c r="BE28" i="10" s="1"/>
  <c r="BF28" i="10" s="1"/>
  <c r="BG28" i="10" s="1"/>
  <c r="BH28" i="10" s="1"/>
  <c r="BI28" i="10" s="1"/>
  <c r="BJ28" i="10" s="1"/>
  <c r="BK28" i="10" s="1"/>
  <c r="BL28" i="10" s="1"/>
  <c r="BM28" i="10" s="1"/>
  <c r="BN28" i="10" s="1"/>
  <c r="BO28" i="10" s="1"/>
  <c r="BP28" i="10" s="1"/>
  <c r="BQ28" i="10" s="1"/>
  <c r="BR28" i="10" s="1"/>
  <c r="BS28" i="10" s="1"/>
  <c r="BT28" i="10" s="1"/>
  <c r="C29" i="10"/>
  <c r="D29" i="10" s="1"/>
  <c r="E29" i="10" s="1"/>
  <c r="F29" i="10" s="1"/>
  <c r="G29" i="10" s="1"/>
  <c r="H29" i="10" s="1"/>
  <c r="I29" i="10" s="1"/>
  <c r="J29" i="10" s="1"/>
  <c r="K29" i="10" s="1"/>
  <c r="L29" i="10" s="1"/>
  <c r="M29" i="10" s="1"/>
  <c r="N29" i="10" s="1"/>
  <c r="O29" i="10" s="1"/>
  <c r="P29" i="10" s="1"/>
  <c r="Q29" i="10" s="1"/>
  <c r="R29" i="10" s="1"/>
  <c r="S29" i="10" s="1"/>
  <c r="T29" i="10" s="1"/>
  <c r="U29" i="10" s="1"/>
  <c r="V29" i="10" s="1"/>
  <c r="W29" i="10" s="1"/>
  <c r="X29" i="10" s="1"/>
  <c r="Y29" i="10" s="1"/>
  <c r="Z29" i="10" s="1"/>
  <c r="AA29" i="10" s="1"/>
  <c r="AB29" i="10" s="1"/>
  <c r="AC29" i="10" s="1"/>
  <c r="AD29" i="10" s="1"/>
  <c r="AE29" i="10" s="1"/>
  <c r="AF29" i="10" s="1"/>
  <c r="AG29" i="10" s="1"/>
  <c r="AH29" i="10" s="1"/>
  <c r="AI29" i="10" s="1"/>
  <c r="AJ29" i="10" s="1"/>
  <c r="AK29" i="10" s="1"/>
  <c r="AL29" i="10" s="1"/>
  <c r="AM29" i="10" s="1"/>
  <c r="AN29" i="10" s="1"/>
  <c r="AO29" i="10" s="1"/>
  <c r="AP29" i="10" s="1"/>
  <c r="AQ29" i="10" s="1"/>
  <c r="AR29" i="10" s="1"/>
  <c r="AS29" i="10" s="1"/>
  <c r="AT29" i="10" s="1"/>
  <c r="AU29" i="10" s="1"/>
  <c r="AV29" i="10" s="1"/>
  <c r="AW29" i="10" s="1"/>
  <c r="AX29" i="10" s="1"/>
  <c r="AY29" i="10" s="1"/>
  <c r="AZ29" i="10" s="1"/>
  <c r="BA29" i="10" s="1"/>
  <c r="BB29" i="10" s="1"/>
  <c r="BC29" i="10" s="1"/>
  <c r="BD29" i="10" s="1"/>
  <c r="BE29" i="10" s="1"/>
  <c r="BF29" i="10" s="1"/>
  <c r="BG29" i="10" s="1"/>
  <c r="BH29" i="10" s="1"/>
  <c r="BI29" i="10" s="1"/>
  <c r="BJ29" i="10" s="1"/>
  <c r="BK29" i="10" s="1"/>
  <c r="BL29" i="10" s="1"/>
  <c r="BM29" i="10" s="1"/>
  <c r="BN29" i="10" s="1"/>
  <c r="BO29" i="10" s="1"/>
  <c r="BP29" i="10" s="1"/>
  <c r="BQ29" i="10" s="1"/>
  <c r="BR29" i="10" s="1"/>
  <c r="BS29" i="10" s="1"/>
  <c r="BT29" i="10" s="1"/>
  <c r="C30" i="10"/>
  <c r="D30" i="10" s="1"/>
  <c r="E30" i="10" s="1"/>
  <c r="F30" i="10" s="1"/>
  <c r="G30" i="10" s="1"/>
  <c r="H30" i="10" s="1"/>
  <c r="I30" i="10" s="1"/>
  <c r="J30" i="10" s="1"/>
  <c r="K30" i="10" s="1"/>
  <c r="L30" i="10" s="1"/>
  <c r="M30" i="10" s="1"/>
  <c r="N30" i="10" s="1"/>
  <c r="O30" i="10" s="1"/>
  <c r="P30" i="10" s="1"/>
  <c r="Q30" i="10" s="1"/>
  <c r="R30" i="10" s="1"/>
  <c r="S30" i="10" s="1"/>
  <c r="T30" i="10" s="1"/>
  <c r="U30" i="10" s="1"/>
  <c r="V30" i="10" s="1"/>
  <c r="W30" i="10" s="1"/>
  <c r="X30" i="10" s="1"/>
  <c r="Y30" i="10" s="1"/>
  <c r="Z30" i="10" s="1"/>
  <c r="AA30" i="10" s="1"/>
  <c r="AB30" i="10" s="1"/>
  <c r="AC30" i="10" s="1"/>
  <c r="AD30" i="10" s="1"/>
  <c r="AE30" i="10" s="1"/>
  <c r="AF30" i="10" s="1"/>
  <c r="AG30" i="10" s="1"/>
  <c r="AH30" i="10" s="1"/>
  <c r="AI30" i="10" s="1"/>
  <c r="AJ30" i="10" s="1"/>
  <c r="AK30" i="10" s="1"/>
  <c r="AL30" i="10" s="1"/>
  <c r="AM30" i="10" s="1"/>
  <c r="AN30" i="10" s="1"/>
  <c r="AO30" i="10" s="1"/>
  <c r="AP30" i="10" s="1"/>
  <c r="AQ30" i="10" s="1"/>
  <c r="AR30" i="10" s="1"/>
  <c r="AS30" i="10" s="1"/>
  <c r="AT30" i="10" s="1"/>
  <c r="AU30" i="10" s="1"/>
  <c r="AV30" i="10" s="1"/>
  <c r="AW30" i="10" s="1"/>
  <c r="AX30" i="10" s="1"/>
  <c r="AY30" i="10" s="1"/>
  <c r="AZ30" i="10" s="1"/>
  <c r="BA30" i="10" s="1"/>
  <c r="BB30" i="10" s="1"/>
  <c r="BC30" i="10" s="1"/>
  <c r="BD30" i="10" s="1"/>
  <c r="BE30" i="10" s="1"/>
  <c r="BF30" i="10" s="1"/>
  <c r="BG30" i="10" s="1"/>
  <c r="BH30" i="10" s="1"/>
  <c r="BI30" i="10" s="1"/>
  <c r="BJ30" i="10" s="1"/>
  <c r="BK30" i="10" s="1"/>
  <c r="BL30" i="10" s="1"/>
  <c r="BM30" i="10" s="1"/>
  <c r="BN30" i="10" s="1"/>
  <c r="BO30" i="10" s="1"/>
  <c r="BP30" i="10" s="1"/>
  <c r="BQ30" i="10" s="1"/>
  <c r="BR30" i="10" s="1"/>
  <c r="BS30" i="10" s="1"/>
  <c r="BT30" i="10" s="1"/>
  <c r="C31" i="10"/>
  <c r="D31" i="10" s="1"/>
  <c r="E31" i="10" s="1"/>
  <c r="F31" i="10" s="1"/>
  <c r="G31" i="10" s="1"/>
  <c r="H31" i="10" s="1"/>
  <c r="I31" i="10" s="1"/>
  <c r="J31" i="10" s="1"/>
  <c r="K31" i="10" s="1"/>
  <c r="L31" i="10" s="1"/>
  <c r="M31" i="10" s="1"/>
  <c r="N31" i="10" s="1"/>
  <c r="O31" i="10" s="1"/>
  <c r="P31" i="10" s="1"/>
  <c r="Q31" i="10" s="1"/>
  <c r="R31" i="10" s="1"/>
  <c r="S31" i="10" s="1"/>
  <c r="T31" i="10" s="1"/>
  <c r="U31" i="10" s="1"/>
  <c r="V31" i="10" s="1"/>
  <c r="W31" i="10" s="1"/>
  <c r="X31" i="10" s="1"/>
  <c r="Y31" i="10" s="1"/>
  <c r="Z31" i="10" s="1"/>
  <c r="AA31" i="10" s="1"/>
  <c r="AB31" i="10" s="1"/>
  <c r="AC31" i="10" s="1"/>
  <c r="AD31" i="10" s="1"/>
  <c r="AE31" i="10" s="1"/>
  <c r="AF31" i="10" s="1"/>
  <c r="AG31" i="10" s="1"/>
  <c r="AH31" i="10" s="1"/>
  <c r="AI31" i="10" s="1"/>
  <c r="AJ31" i="10" s="1"/>
  <c r="AK31" i="10" s="1"/>
  <c r="AL31" i="10" s="1"/>
  <c r="AM31" i="10" s="1"/>
  <c r="AN31" i="10" s="1"/>
  <c r="AO31" i="10" s="1"/>
  <c r="AP31" i="10" s="1"/>
  <c r="AQ31" i="10" s="1"/>
  <c r="AR31" i="10" s="1"/>
  <c r="AS31" i="10" s="1"/>
  <c r="AT31" i="10" s="1"/>
  <c r="AU31" i="10" s="1"/>
  <c r="AV31" i="10" s="1"/>
  <c r="AW31" i="10" s="1"/>
  <c r="AX31" i="10" s="1"/>
  <c r="AY31" i="10" s="1"/>
  <c r="AZ31" i="10" s="1"/>
  <c r="BA31" i="10" s="1"/>
  <c r="BB31" i="10" s="1"/>
  <c r="BC31" i="10" s="1"/>
  <c r="BD31" i="10" s="1"/>
  <c r="BE31" i="10" s="1"/>
  <c r="BF31" i="10" s="1"/>
  <c r="BG31" i="10" s="1"/>
  <c r="BH31" i="10" s="1"/>
  <c r="BI31" i="10" s="1"/>
  <c r="BJ31" i="10" s="1"/>
  <c r="BK31" i="10" s="1"/>
  <c r="BL31" i="10" s="1"/>
  <c r="BM31" i="10" s="1"/>
  <c r="BN31" i="10" s="1"/>
  <c r="BO31" i="10" s="1"/>
  <c r="BP31" i="10" s="1"/>
  <c r="BQ31" i="10" s="1"/>
  <c r="BR31" i="10" s="1"/>
  <c r="BS31" i="10" s="1"/>
  <c r="BT31" i="10" s="1"/>
  <c r="C32" i="10"/>
  <c r="D32" i="10" s="1"/>
  <c r="E32" i="10" s="1"/>
  <c r="F32" i="10" s="1"/>
  <c r="G32" i="10" s="1"/>
  <c r="H32" i="10" s="1"/>
  <c r="I32" i="10" s="1"/>
  <c r="J32" i="10" s="1"/>
  <c r="K32" i="10" s="1"/>
  <c r="L32" i="10" s="1"/>
  <c r="M32" i="10" s="1"/>
  <c r="N32" i="10" s="1"/>
  <c r="O32" i="10" s="1"/>
  <c r="P32" i="10" s="1"/>
  <c r="Q32" i="10" s="1"/>
  <c r="R32" i="10" s="1"/>
  <c r="S32" i="10" s="1"/>
  <c r="T32" i="10" s="1"/>
  <c r="U32" i="10" s="1"/>
  <c r="V32" i="10" s="1"/>
  <c r="W32" i="10" s="1"/>
  <c r="X32" i="10" s="1"/>
  <c r="Y32" i="10" s="1"/>
  <c r="Z32" i="10" s="1"/>
  <c r="AA32" i="10" s="1"/>
  <c r="AB32" i="10" s="1"/>
  <c r="AC32" i="10" s="1"/>
  <c r="AD32" i="10" s="1"/>
  <c r="AE32" i="10" s="1"/>
  <c r="AF32" i="10" s="1"/>
  <c r="AG32" i="10" s="1"/>
  <c r="AH32" i="10" s="1"/>
  <c r="AI32" i="10" s="1"/>
  <c r="AJ32" i="10" s="1"/>
  <c r="AK32" i="10" s="1"/>
  <c r="AL32" i="10" s="1"/>
  <c r="AM32" i="10" s="1"/>
  <c r="AN32" i="10" s="1"/>
  <c r="AO32" i="10" s="1"/>
  <c r="AP32" i="10" s="1"/>
  <c r="AQ32" i="10" s="1"/>
  <c r="AR32" i="10" s="1"/>
  <c r="AS32" i="10" s="1"/>
  <c r="AT32" i="10" s="1"/>
  <c r="AU32" i="10" s="1"/>
  <c r="AV32" i="10" s="1"/>
  <c r="AW32" i="10" s="1"/>
  <c r="AX32" i="10" s="1"/>
  <c r="AY32" i="10" s="1"/>
  <c r="AZ32" i="10" s="1"/>
  <c r="BA32" i="10" s="1"/>
  <c r="BB32" i="10" s="1"/>
  <c r="BC32" i="10" s="1"/>
  <c r="BD32" i="10" s="1"/>
  <c r="BE32" i="10" s="1"/>
  <c r="BF32" i="10" s="1"/>
  <c r="BG32" i="10" s="1"/>
  <c r="BH32" i="10" s="1"/>
  <c r="BI32" i="10" s="1"/>
  <c r="BJ32" i="10" s="1"/>
  <c r="BK32" i="10" s="1"/>
  <c r="BL32" i="10" s="1"/>
  <c r="BM32" i="10" s="1"/>
  <c r="BN32" i="10" s="1"/>
  <c r="BO32" i="10" s="1"/>
  <c r="BP32" i="10" s="1"/>
  <c r="BQ32" i="10" s="1"/>
  <c r="BR32" i="10" s="1"/>
  <c r="BS32" i="10" s="1"/>
  <c r="BT32" i="10" s="1"/>
  <c r="C33" i="10"/>
  <c r="D33" i="10" s="1"/>
  <c r="E33" i="10" s="1"/>
  <c r="F33" i="10" s="1"/>
  <c r="G33" i="10" s="1"/>
  <c r="H33" i="10" s="1"/>
  <c r="I33" i="10" s="1"/>
  <c r="J33" i="10" s="1"/>
  <c r="K33" i="10" s="1"/>
  <c r="L33" i="10" s="1"/>
  <c r="M33" i="10" s="1"/>
  <c r="N33" i="10" s="1"/>
  <c r="O33" i="10" s="1"/>
  <c r="P33" i="10" s="1"/>
  <c r="Q33" i="10" s="1"/>
  <c r="R33" i="10" s="1"/>
  <c r="S33" i="10" s="1"/>
  <c r="T33" i="10" s="1"/>
  <c r="U33" i="10" s="1"/>
  <c r="V33" i="10" s="1"/>
  <c r="W33" i="10" s="1"/>
  <c r="X33" i="10" s="1"/>
  <c r="Y33" i="10" s="1"/>
  <c r="Z33" i="10" s="1"/>
  <c r="AA33" i="10" s="1"/>
  <c r="AB33" i="10" s="1"/>
  <c r="AC33" i="10" s="1"/>
  <c r="AD33" i="10" s="1"/>
  <c r="AE33" i="10" s="1"/>
  <c r="AF33" i="10" s="1"/>
  <c r="AG33" i="10" s="1"/>
  <c r="AH33" i="10" s="1"/>
  <c r="AI33" i="10" s="1"/>
  <c r="AJ33" i="10" s="1"/>
  <c r="AK33" i="10" s="1"/>
  <c r="AL33" i="10" s="1"/>
  <c r="AM33" i="10" s="1"/>
  <c r="AN33" i="10" s="1"/>
  <c r="AO33" i="10" s="1"/>
  <c r="AP33" i="10" s="1"/>
  <c r="AQ33" i="10" s="1"/>
  <c r="AR33" i="10" s="1"/>
  <c r="AS33" i="10" s="1"/>
  <c r="AT33" i="10" s="1"/>
  <c r="AU33" i="10" s="1"/>
  <c r="AV33" i="10" s="1"/>
  <c r="AW33" i="10" s="1"/>
  <c r="AX33" i="10" s="1"/>
  <c r="AY33" i="10" s="1"/>
  <c r="AZ33" i="10" s="1"/>
  <c r="BA33" i="10" s="1"/>
  <c r="BB33" i="10" s="1"/>
  <c r="BC33" i="10" s="1"/>
  <c r="BD33" i="10" s="1"/>
  <c r="BE33" i="10" s="1"/>
  <c r="BF33" i="10" s="1"/>
  <c r="BG33" i="10" s="1"/>
  <c r="BH33" i="10" s="1"/>
  <c r="BI33" i="10" s="1"/>
  <c r="BJ33" i="10" s="1"/>
  <c r="BK33" i="10" s="1"/>
  <c r="BL33" i="10" s="1"/>
  <c r="BM33" i="10" s="1"/>
  <c r="BN33" i="10" s="1"/>
  <c r="BO33" i="10" s="1"/>
  <c r="BP33" i="10" s="1"/>
  <c r="BQ33" i="10" s="1"/>
  <c r="BR33" i="10" s="1"/>
  <c r="BS33" i="10" s="1"/>
  <c r="BT33" i="10" s="1"/>
  <c r="C34" i="10"/>
  <c r="D34" i="10" s="1"/>
  <c r="E34" i="10" s="1"/>
  <c r="F34" i="10" s="1"/>
  <c r="G34" i="10" s="1"/>
  <c r="H34" i="10" s="1"/>
  <c r="I34" i="10" s="1"/>
  <c r="J34" i="10" s="1"/>
  <c r="K34" i="10" s="1"/>
  <c r="L34" i="10" s="1"/>
  <c r="M34" i="10" s="1"/>
  <c r="N34" i="10" s="1"/>
  <c r="O34" i="10" s="1"/>
  <c r="P34" i="10" s="1"/>
  <c r="Q34" i="10" s="1"/>
  <c r="R34" i="10" s="1"/>
  <c r="S34" i="10" s="1"/>
  <c r="T34" i="10" s="1"/>
  <c r="U34" i="10" s="1"/>
  <c r="V34" i="10" s="1"/>
  <c r="W34" i="10" s="1"/>
  <c r="X34" i="10" s="1"/>
  <c r="Y34" i="10" s="1"/>
  <c r="Z34" i="10" s="1"/>
  <c r="AA34" i="10" s="1"/>
  <c r="AB34" i="10" s="1"/>
  <c r="AC34" i="10" s="1"/>
  <c r="AD34" i="10" s="1"/>
  <c r="AE34" i="10" s="1"/>
  <c r="AF34" i="10" s="1"/>
  <c r="AG34" i="10" s="1"/>
  <c r="AH34" i="10" s="1"/>
  <c r="AI34" i="10" s="1"/>
  <c r="AJ34" i="10" s="1"/>
  <c r="AK34" i="10" s="1"/>
  <c r="AL34" i="10" s="1"/>
  <c r="AM34" i="10" s="1"/>
  <c r="AN34" i="10" s="1"/>
  <c r="AO34" i="10" s="1"/>
  <c r="AP34" i="10" s="1"/>
  <c r="AQ34" i="10" s="1"/>
  <c r="AR34" i="10" s="1"/>
  <c r="AS34" i="10" s="1"/>
  <c r="AT34" i="10" s="1"/>
  <c r="AU34" i="10" s="1"/>
  <c r="AV34" i="10" s="1"/>
  <c r="AW34" i="10" s="1"/>
  <c r="AX34" i="10" s="1"/>
  <c r="AY34" i="10" s="1"/>
  <c r="AZ34" i="10" s="1"/>
  <c r="BA34" i="10" s="1"/>
  <c r="BB34" i="10" s="1"/>
  <c r="BC34" i="10" s="1"/>
  <c r="BD34" i="10" s="1"/>
  <c r="BE34" i="10" s="1"/>
  <c r="BF34" i="10" s="1"/>
  <c r="BG34" i="10" s="1"/>
  <c r="BH34" i="10" s="1"/>
  <c r="BI34" i="10" s="1"/>
  <c r="BJ34" i="10" s="1"/>
  <c r="BK34" i="10" s="1"/>
  <c r="BL34" i="10" s="1"/>
  <c r="BM34" i="10" s="1"/>
  <c r="BN34" i="10" s="1"/>
  <c r="BO34" i="10" s="1"/>
  <c r="BP34" i="10" s="1"/>
  <c r="BQ34" i="10" s="1"/>
  <c r="BR34" i="10" s="1"/>
  <c r="BS34" i="10" s="1"/>
  <c r="BT34" i="10" s="1"/>
  <c r="C35" i="10"/>
  <c r="D35" i="10" s="1"/>
  <c r="E35" i="10" s="1"/>
  <c r="F35" i="10" s="1"/>
  <c r="G35" i="10" s="1"/>
  <c r="H35" i="10" s="1"/>
  <c r="I35" i="10" s="1"/>
  <c r="J35" i="10" s="1"/>
  <c r="K35" i="10" s="1"/>
  <c r="L35" i="10" s="1"/>
  <c r="M35" i="10" s="1"/>
  <c r="N35" i="10" s="1"/>
  <c r="O35" i="10" s="1"/>
  <c r="P35" i="10" s="1"/>
  <c r="Q35" i="10" s="1"/>
  <c r="R35" i="10" s="1"/>
  <c r="S35" i="10" s="1"/>
  <c r="T35" i="10" s="1"/>
  <c r="U35" i="10" s="1"/>
  <c r="V35" i="10" s="1"/>
  <c r="W35" i="10" s="1"/>
  <c r="X35" i="10" s="1"/>
  <c r="Y35" i="10" s="1"/>
  <c r="Z35" i="10" s="1"/>
  <c r="AA35" i="10" s="1"/>
  <c r="AB35" i="10" s="1"/>
  <c r="AC35" i="10" s="1"/>
  <c r="AD35" i="10" s="1"/>
  <c r="AE35" i="10" s="1"/>
  <c r="AF35" i="10" s="1"/>
  <c r="AG35" i="10" s="1"/>
  <c r="AH35" i="10" s="1"/>
  <c r="AI35" i="10" s="1"/>
  <c r="AJ35" i="10" s="1"/>
  <c r="AK35" i="10" s="1"/>
  <c r="AL35" i="10" s="1"/>
  <c r="AM35" i="10" s="1"/>
  <c r="AN35" i="10" s="1"/>
  <c r="AO35" i="10" s="1"/>
  <c r="AP35" i="10" s="1"/>
  <c r="AQ35" i="10" s="1"/>
  <c r="AR35" i="10" s="1"/>
  <c r="AS35" i="10" s="1"/>
  <c r="AT35" i="10" s="1"/>
  <c r="AU35" i="10" s="1"/>
  <c r="AV35" i="10" s="1"/>
  <c r="AW35" i="10" s="1"/>
  <c r="AX35" i="10" s="1"/>
  <c r="AY35" i="10" s="1"/>
  <c r="AZ35" i="10" s="1"/>
  <c r="BA35" i="10" s="1"/>
  <c r="BB35" i="10" s="1"/>
  <c r="BC35" i="10" s="1"/>
  <c r="BD35" i="10" s="1"/>
  <c r="BE35" i="10" s="1"/>
  <c r="BF35" i="10" s="1"/>
  <c r="BG35" i="10" s="1"/>
  <c r="BH35" i="10" s="1"/>
  <c r="BI35" i="10" s="1"/>
  <c r="BJ35" i="10" s="1"/>
  <c r="BK35" i="10" s="1"/>
  <c r="BL35" i="10" s="1"/>
  <c r="BM35" i="10" s="1"/>
  <c r="BN35" i="10" s="1"/>
  <c r="BO35" i="10" s="1"/>
  <c r="BP35" i="10" s="1"/>
  <c r="BQ35" i="10" s="1"/>
  <c r="BR35" i="10" s="1"/>
  <c r="BS35" i="10" s="1"/>
  <c r="BT35" i="10" s="1"/>
  <c r="C36" i="10"/>
  <c r="D36" i="10" s="1"/>
  <c r="E36" i="10" s="1"/>
  <c r="F36" i="10" s="1"/>
  <c r="G36" i="10" s="1"/>
  <c r="H36" i="10" s="1"/>
  <c r="I36" i="10" s="1"/>
  <c r="J36" i="10" s="1"/>
  <c r="K36" i="10" s="1"/>
  <c r="L36" i="10" s="1"/>
  <c r="M36" i="10" s="1"/>
  <c r="N36" i="10" s="1"/>
  <c r="O36" i="10" s="1"/>
  <c r="P36" i="10" s="1"/>
  <c r="Q36" i="10" s="1"/>
  <c r="R36" i="10" s="1"/>
  <c r="S36" i="10" s="1"/>
  <c r="T36" i="10" s="1"/>
  <c r="U36" i="10" s="1"/>
  <c r="V36" i="10" s="1"/>
  <c r="W36" i="10" s="1"/>
  <c r="X36" i="10" s="1"/>
  <c r="Y36" i="10" s="1"/>
  <c r="Z36" i="10" s="1"/>
  <c r="AA36" i="10" s="1"/>
  <c r="AB36" i="10" s="1"/>
  <c r="AC36" i="10" s="1"/>
  <c r="AD36" i="10" s="1"/>
  <c r="AE36" i="10" s="1"/>
  <c r="AF36" i="10" s="1"/>
  <c r="AG36" i="10" s="1"/>
  <c r="AH36" i="10" s="1"/>
  <c r="AI36" i="10" s="1"/>
  <c r="AJ36" i="10" s="1"/>
  <c r="AK36" i="10" s="1"/>
  <c r="AL36" i="10" s="1"/>
  <c r="AM36" i="10" s="1"/>
  <c r="AN36" i="10" s="1"/>
  <c r="AO36" i="10" s="1"/>
  <c r="AP36" i="10" s="1"/>
  <c r="AQ36" i="10" s="1"/>
  <c r="AR36" i="10" s="1"/>
  <c r="AS36" i="10" s="1"/>
  <c r="AT36" i="10" s="1"/>
  <c r="AU36" i="10" s="1"/>
  <c r="AV36" i="10" s="1"/>
  <c r="AW36" i="10" s="1"/>
  <c r="AX36" i="10" s="1"/>
  <c r="AY36" i="10" s="1"/>
  <c r="AZ36" i="10" s="1"/>
  <c r="BA36" i="10" s="1"/>
  <c r="BB36" i="10" s="1"/>
  <c r="BC36" i="10" s="1"/>
  <c r="BD36" i="10" s="1"/>
  <c r="BE36" i="10" s="1"/>
  <c r="BF36" i="10" s="1"/>
  <c r="BG36" i="10" s="1"/>
  <c r="BH36" i="10" s="1"/>
  <c r="BI36" i="10" s="1"/>
  <c r="BJ36" i="10" s="1"/>
  <c r="BK36" i="10" s="1"/>
  <c r="BL36" i="10" s="1"/>
  <c r="BM36" i="10" s="1"/>
  <c r="BN36" i="10" s="1"/>
  <c r="BO36" i="10" s="1"/>
  <c r="BP36" i="10" s="1"/>
  <c r="BQ36" i="10" s="1"/>
  <c r="BR36" i="10" s="1"/>
  <c r="BS36" i="10" s="1"/>
  <c r="BT36" i="10" s="1"/>
  <c r="C37" i="10"/>
  <c r="D37" i="10" s="1"/>
  <c r="E37" i="10" s="1"/>
  <c r="F37" i="10" s="1"/>
  <c r="G37" i="10" s="1"/>
  <c r="H37" i="10" s="1"/>
  <c r="I37" i="10" s="1"/>
  <c r="J37" i="10" s="1"/>
  <c r="K37" i="10" s="1"/>
  <c r="L37" i="10" s="1"/>
  <c r="M37" i="10" s="1"/>
  <c r="N37" i="10" s="1"/>
  <c r="O37" i="10" s="1"/>
  <c r="P37" i="10" s="1"/>
  <c r="Q37" i="10" s="1"/>
  <c r="R37" i="10" s="1"/>
  <c r="S37" i="10" s="1"/>
  <c r="T37" i="10" s="1"/>
  <c r="U37" i="10" s="1"/>
  <c r="V37" i="10" s="1"/>
  <c r="W37" i="10" s="1"/>
  <c r="X37" i="10" s="1"/>
  <c r="Y37" i="10" s="1"/>
  <c r="Z37" i="10" s="1"/>
  <c r="AA37" i="10" s="1"/>
  <c r="AB37" i="10" s="1"/>
  <c r="AC37" i="10" s="1"/>
  <c r="AD37" i="10" s="1"/>
  <c r="AE37" i="10" s="1"/>
  <c r="AF37" i="10" s="1"/>
  <c r="AG37" i="10" s="1"/>
  <c r="AH37" i="10" s="1"/>
  <c r="AI37" i="10" s="1"/>
  <c r="AJ37" i="10" s="1"/>
  <c r="AK37" i="10" s="1"/>
  <c r="AL37" i="10" s="1"/>
  <c r="AM37" i="10" s="1"/>
  <c r="AN37" i="10" s="1"/>
  <c r="AO37" i="10" s="1"/>
  <c r="AP37" i="10" s="1"/>
  <c r="AQ37" i="10" s="1"/>
  <c r="AR37" i="10" s="1"/>
  <c r="AS37" i="10" s="1"/>
  <c r="AT37" i="10" s="1"/>
  <c r="AU37" i="10" s="1"/>
  <c r="AV37" i="10" s="1"/>
  <c r="AW37" i="10" s="1"/>
  <c r="AX37" i="10" s="1"/>
  <c r="AY37" i="10" s="1"/>
  <c r="AZ37" i="10" s="1"/>
  <c r="BA37" i="10" s="1"/>
  <c r="BB37" i="10" s="1"/>
  <c r="BC37" i="10" s="1"/>
  <c r="BD37" i="10" s="1"/>
  <c r="BE37" i="10" s="1"/>
  <c r="BF37" i="10" s="1"/>
  <c r="BG37" i="10" s="1"/>
  <c r="BH37" i="10" s="1"/>
  <c r="BI37" i="10" s="1"/>
  <c r="BJ37" i="10" s="1"/>
  <c r="BK37" i="10" s="1"/>
  <c r="BL37" i="10" s="1"/>
  <c r="BM37" i="10" s="1"/>
  <c r="BN37" i="10" s="1"/>
  <c r="BO37" i="10" s="1"/>
  <c r="BP37" i="10" s="1"/>
  <c r="BQ37" i="10" s="1"/>
  <c r="BR37" i="10" s="1"/>
  <c r="BS37" i="10" s="1"/>
  <c r="BT37" i="10" s="1"/>
  <c r="C38" i="10"/>
  <c r="D38" i="10" s="1"/>
  <c r="E38" i="10" s="1"/>
  <c r="F38" i="10" s="1"/>
  <c r="G38" i="10" s="1"/>
  <c r="H38" i="10" s="1"/>
  <c r="I38" i="10" s="1"/>
  <c r="J38" i="10" s="1"/>
  <c r="K38" i="10" s="1"/>
  <c r="L38" i="10" s="1"/>
  <c r="M38" i="10" s="1"/>
  <c r="N38" i="10" s="1"/>
  <c r="O38" i="10" s="1"/>
  <c r="P38" i="10" s="1"/>
  <c r="Q38" i="10" s="1"/>
  <c r="R38" i="10" s="1"/>
  <c r="S38" i="10" s="1"/>
  <c r="T38" i="10" s="1"/>
  <c r="U38" i="10" s="1"/>
  <c r="V38" i="10" s="1"/>
  <c r="W38" i="10" s="1"/>
  <c r="X38" i="10" s="1"/>
  <c r="Y38" i="10" s="1"/>
  <c r="Z38" i="10" s="1"/>
  <c r="AA38" i="10" s="1"/>
  <c r="AB38" i="10" s="1"/>
  <c r="AC38" i="10" s="1"/>
  <c r="AD38" i="10" s="1"/>
  <c r="AE38" i="10" s="1"/>
  <c r="AF38" i="10" s="1"/>
  <c r="AG38" i="10" s="1"/>
  <c r="AH38" i="10" s="1"/>
  <c r="AI38" i="10" s="1"/>
  <c r="AJ38" i="10" s="1"/>
  <c r="AK38" i="10" s="1"/>
  <c r="AL38" i="10" s="1"/>
  <c r="AM38" i="10" s="1"/>
  <c r="AN38" i="10" s="1"/>
  <c r="AO38" i="10" s="1"/>
  <c r="AP38" i="10" s="1"/>
  <c r="AQ38" i="10" s="1"/>
  <c r="AR38" i="10" s="1"/>
  <c r="AS38" i="10" s="1"/>
  <c r="AT38" i="10" s="1"/>
  <c r="AU38" i="10" s="1"/>
  <c r="AV38" i="10" s="1"/>
  <c r="AW38" i="10" s="1"/>
  <c r="AX38" i="10" s="1"/>
  <c r="AY38" i="10" s="1"/>
  <c r="AZ38" i="10" s="1"/>
  <c r="BA38" i="10" s="1"/>
  <c r="BB38" i="10" s="1"/>
  <c r="BC38" i="10" s="1"/>
  <c r="BD38" i="10" s="1"/>
  <c r="BE38" i="10" s="1"/>
  <c r="BF38" i="10" s="1"/>
  <c r="BG38" i="10" s="1"/>
  <c r="BH38" i="10" s="1"/>
  <c r="BI38" i="10" s="1"/>
  <c r="BJ38" i="10" s="1"/>
  <c r="BK38" i="10" s="1"/>
  <c r="BL38" i="10" s="1"/>
  <c r="BM38" i="10" s="1"/>
  <c r="BN38" i="10" s="1"/>
  <c r="BO38" i="10" s="1"/>
  <c r="BP38" i="10" s="1"/>
  <c r="BQ38" i="10" s="1"/>
  <c r="BR38" i="10" s="1"/>
  <c r="BS38" i="10" s="1"/>
  <c r="BT38" i="10" s="1"/>
  <c r="C39" i="10"/>
  <c r="D39" i="10" s="1"/>
  <c r="E39" i="10" s="1"/>
  <c r="F39" i="10" s="1"/>
  <c r="G39" i="10" s="1"/>
  <c r="H39" i="10" s="1"/>
  <c r="I39" i="10" s="1"/>
  <c r="J39" i="10" s="1"/>
  <c r="K39" i="10" s="1"/>
  <c r="L39" i="10" s="1"/>
  <c r="M39" i="10" s="1"/>
  <c r="N39" i="10" s="1"/>
  <c r="O39" i="10" s="1"/>
  <c r="P39" i="10" s="1"/>
  <c r="Q39" i="10" s="1"/>
  <c r="R39" i="10" s="1"/>
  <c r="S39" i="10" s="1"/>
  <c r="T39" i="10" s="1"/>
  <c r="U39" i="10" s="1"/>
  <c r="V39" i="10" s="1"/>
  <c r="W39" i="10" s="1"/>
  <c r="X39" i="10" s="1"/>
  <c r="Y39" i="10" s="1"/>
  <c r="Z39" i="10" s="1"/>
  <c r="AA39" i="10" s="1"/>
  <c r="AB39" i="10" s="1"/>
  <c r="AC39" i="10" s="1"/>
  <c r="AD39" i="10" s="1"/>
  <c r="AE39" i="10" s="1"/>
  <c r="AF39" i="10" s="1"/>
  <c r="AG39" i="10" s="1"/>
  <c r="AH39" i="10" s="1"/>
  <c r="AI39" i="10" s="1"/>
  <c r="AJ39" i="10" s="1"/>
  <c r="AK39" i="10" s="1"/>
  <c r="AL39" i="10" s="1"/>
  <c r="AM39" i="10" s="1"/>
  <c r="AN39" i="10" s="1"/>
  <c r="AO39" i="10" s="1"/>
  <c r="AP39" i="10" s="1"/>
  <c r="AQ39" i="10" s="1"/>
  <c r="AR39" i="10" s="1"/>
  <c r="AS39" i="10" s="1"/>
  <c r="AT39" i="10" s="1"/>
  <c r="AU39" i="10" s="1"/>
  <c r="AV39" i="10" s="1"/>
  <c r="AW39" i="10" s="1"/>
  <c r="AX39" i="10" s="1"/>
  <c r="AY39" i="10" s="1"/>
  <c r="AZ39" i="10" s="1"/>
  <c r="BA39" i="10" s="1"/>
  <c r="BB39" i="10" s="1"/>
  <c r="BC39" i="10" s="1"/>
  <c r="BD39" i="10" s="1"/>
  <c r="BE39" i="10" s="1"/>
  <c r="BF39" i="10" s="1"/>
  <c r="BG39" i="10" s="1"/>
  <c r="BH39" i="10" s="1"/>
  <c r="BI39" i="10" s="1"/>
  <c r="BJ39" i="10" s="1"/>
  <c r="BK39" i="10" s="1"/>
  <c r="BL39" i="10" s="1"/>
  <c r="BM39" i="10" s="1"/>
  <c r="BN39" i="10" s="1"/>
  <c r="BO39" i="10" s="1"/>
  <c r="BP39" i="10" s="1"/>
  <c r="BQ39" i="10" s="1"/>
  <c r="BR39" i="10" s="1"/>
  <c r="BS39" i="10" s="1"/>
  <c r="BT39" i="10" s="1"/>
  <c r="C40" i="10"/>
  <c r="D40" i="10" s="1"/>
  <c r="E40" i="10" s="1"/>
  <c r="F40" i="10" s="1"/>
  <c r="G40" i="10" s="1"/>
  <c r="H40" i="10" s="1"/>
  <c r="I40" i="10" s="1"/>
  <c r="J40" i="10" s="1"/>
  <c r="K40" i="10" s="1"/>
  <c r="L40" i="10" s="1"/>
  <c r="M40" i="10" s="1"/>
  <c r="N40" i="10" s="1"/>
  <c r="O40" i="10" s="1"/>
  <c r="P40" i="10" s="1"/>
  <c r="Q40" i="10" s="1"/>
  <c r="R40" i="10" s="1"/>
  <c r="S40" i="10" s="1"/>
  <c r="T40" i="10" s="1"/>
  <c r="U40" i="10" s="1"/>
  <c r="V40" i="10" s="1"/>
  <c r="W40" i="10" s="1"/>
  <c r="X40" i="10" s="1"/>
  <c r="Y40" i="10" s="1"/>
  <c r="Z40" i="10" s="1"/>
  <c r="AA40" i="10" s="1"/>
  <c r="AB40" i="10" s="1"/>
  <c r="AC40" i="10" s="1"/>
  <c r="AD40" i="10" s="1"/>
  <c r="AE40" i="10" s="1"/>
  <c r="AF40" i="10" s="1"/>
  <c r="AG40" i="10" s="1"/>
  <c r="AH40" i="10" s="1"/>
  <c r="AI40" i="10" s="1"/>
  <c r="AJ40" i="10" s="1"/>
  <c r="AK40" i="10" s="1"/>
  <c r="AL40" i="10" s="1"/>
  <c r="AM40" i="10" s="1"/>
  <c r="AN40" i="10" s="1"/>
  <c r="AO40" i="10" s="1"/>
  <c r="AP40" i="10" s="1"/>
  <c r="AQ40" i="10" s="1"/>
  <c r="AR40" i="10" s="1"/>
  <c r="AS40" i="10" s="1"/>
  <c r="AT40" i="10" s="1"/>
  <c r="AU40" i="10" s="1"/>
  <c r="AV40" i="10" s="1"/>
  <c r="AW40" i="10" s="1"/>
  <c r="AX40" i="10" s="1"/>
  <c r="AY40" i="10" s="1"/>
  <c r="AZ40" i="10" s="1"/>
  <c r="BA40" i="10" s="1"/>
  <c r="BB40" i="10" s="1"/>
  <c r="BC40" i="10" s="1"/>
  <c r="BD40" i="10" s="1"/>
  <c r="BE40" i="10" s="1"/>
  <c r="BF40" i="10" s="1"/>
  <c r="BG40" i="10" s="1"/>
  <c r="BH40" i="10" s="1"/>
  <c r="BI40" i="10" s="1"/>
  <c r="BJ40" i="10" s="1"/>
  <c r="BK40" i="10" s="1"/>
  <c r="BL40" i="10" s="1"/>
  <c r="BM40" i="10" s="1"/>
  <c r="BN40" i="10" s="1"/>
  <c r="BO40" i="10" s="1"/>
  <c r="BP40" i="10" s="1"/>
  <c r="BQ40" i="10" s="1"/>
  <c r="BR40" i="10" s="1"/>
  <c r="BS40" i="10" s="1"/>
  <c r="BT40" i="10" s="1"/>
  <c r="C41" i="10"/>
  <c r="D41" i="10" s="1"/>
  <c r="E41" i="10" s="1"/>
  <c r="F41" i="10" s="1"/>
  <c r="G41" i="10" s="1"/>
  <c r="H41" i="10" s="1"/>
  <c r="I41" i="10" s="1"/>
  <c r="J41" i="10" s="1"/>
  <c r="K41" i="10" s="1"/>
  <c r="L41" i="10" s="1"/>
  <c r="M41" i="10" s="1"/>
  <c r="N41" i="10" s="1"/>
  <c r="O41" i="10" s="1"/>
  <c r="P41" i="10" s="1"/>
  <c r="Q41" i="10" s="1"/>
  <c r="R41" i="10" s="1"/>
  <c r="S41" i="10" s="1"/>
  <c r="T41" i="10" s="1"/>
  <c r="U41" i="10" s="1"/>
  <c r="V41" i="10" s="1"/>
  <c r="W41" i="10" s="1"/>
  <c r="X41" i="10" s="1"/>
  <c r="Y41" i="10" s="1"/>
  <c r="Z41" i="10" s="1"/>
  <c r="AA41" i="10" s="1"/>
  <c r="AB41" i="10" s="1"/>
  <c r="AC41" i="10" s="1"/>
  <c r="AD41" i="10" s="1"/>
  <c r="AE41" i="10" s="1"/>
  <c r="AF41" i="10" s="1"/>
  <c r="AG41" i="10" s="1"/>
  <c r="AH41" i="10" s="1"/>
  <c r="AI41" i="10" s="1"/>
  <c r="AJ41" i="10" s="1"/>
  <c r="AK41" i="10" s="1"/>
  <c r="AL41" i="10" s="1"/>
  <c r="AM41" i="10" s="1"/>
  <c r="AN41" i="10" s="1"/>
  <c r="AO41" i="10" s="1"/>
  <c r="AP41" i="10" s="1"/>
  <c r="AQ41" i="10" s="1"/>
  <c r="AR41" i="10" s="1"/>
  <c r="AS41" i="10" s="1"/>
  <c r="AT41" i="10" s="1"/>
  <c r="AU41" i="10" s="1"/>
  <c r="AV41" i="10" s="1"/>
  <c r="AW41" i="10" s="1"/>
  <c r="AX41" i="10" s="1"/>
  <c r="AY41" i="10" s="1"/>
  <c r="AZ41" i="10" s="1"/>
  <c r="BA41" i="10" s="1"/>
  <c r="BB41" i="10" s="1"/>
  <c r="BC41" i="10" s="1"/>
  <c r="BD41" i="10" s="1"/>
  <c r="BE41" i="10" s="1"/>
  <c r="BF41" i="10" s="1"/>
  <c r="BG41" i="10" s="1"/>
  <c r="BH41" i="10" s="1"/>
  <c r="BI41" i="10" s="1"/>
  <c r="BJ41" i="10" s="1"/>
  <c r="BK41" i="10" s="1"/>
  <c r="BL41" i="10" s="1"/>
  <c r="BM41" i="10" s="1"/>
  <c r="BN41" i="10" s="1"/>
  <c r="BO41" i="10" s="1"/>
  <c r="BP41" i="10" s="1"/>
  <c r="BQ41" i="10" s="1"/>
  <c r="BR41" i="10" s="1"/>
  <c r="BS41" i="10" s="1"/>
  <c r="BT41" i="10" s="1"/>
  <c r="C42" i="10"/>
  <c r="D42" i="10" s="1"/>
  <c r="E42" i="10" s="1"/>
  <c r="F42" i="10" s="1"/>
  <c r="G42" i="10" s="1"/>
  <c r="H42" i="10" s="1"/>
  <c r="I42" i="10" s="1"/>
  <c r="J42" i="10" s="1"/>
  <c r="K42" i="10" s="1"/>
  <c r="L42" i="10" s="1"/>
  <c r="M42" i="10" s="1"/>
  <c r="N42" i="10" s="1"/>
  <c r="O42" i="10" s="1"/>
  <c r="P42" i="10" s="1"/>
  <c r="Q42" i="10" s="1"/>
  <c r="R42" i="10" s="1"/>
  <c r="S42" i="10" s="1"/>
  <c r="T42" i="10" s="1"/>
  <c r="U42" i="10" s="1"/>
  <c r="V42" i="10" s="1"/>
  <c r="W42" i="10" s="1"/>
  <c r="X42" i="10" s="1"/>
  <c r="Y42" i="10" s="1"/>
  <c r="Z42" i="10" s="1"/>
  <c r="AA42" i="10" s="1"/>
  <c r="AB42" i="10" s="1"/>
  <c r="AC42" i="10" s="1"/>
  <c r="AD42" i="10" s="1"/>
  <c r="AE42" i="10" s="1"/>
  <c r="AF42" i="10" s="1"/>
  <c r="AG42" i="10" s="1"/>
  <c r="AH42" i="10" s="1"/>
  <c r="AI42" i="10" s="1"/>
  <c r="AJ42" i="10" s="1"/>
  <c r="AK42" i="10" s="1"/>
  <c r="AL42" i="10" s="1"/>
  <c r="AM42" i="10" s="1"/>
  <c r="AN42" i="10" s="1"/>
  <c r="AO42" i="10" s="1"/>
  <c r="AP42" i="10" s="1"/>
  <c r="AQ42" i="10" s="1"/>
  <c r="AR42" i="10" s="1"/>
  <c r="AS42" i="10" s="1"/>
  <c r="AT42" i="10" s="1"/>
  <c r="AU42" i="10" s="1"/>
  <c r="AV42" i="10" s="1"/>
  <c r="AW42" i="10" s="1"/>
  <c r="AX42" i="10" s="1"/>
  <c r="AY42" i="10" s="1"/>
  <c r="AZ42" i="10" s="1"/>
  <c r="BA42" i="10" s="1"/>
  <c r="BB42" i="10" s="1"/>
  <c r="BC42" i="10" s="1"/>
  <c r="BD42" i="10" s="1"/>
  <c r="BE42" i="10" s="1"/>
  <c r="BF42" i="10" s="1"/>
  <c r="BG42" i="10" s="1"/>
  <c r="BH42" i="10" s="1"/>
  <c r="BI42" i="10" s="1"/>
  <c r="BJ42" i="10" s="1"/>
  <c r="BK42" i="10" s="1"/>
  <c r="BL42" i="10" s="1"/>
  <c r="BM42" i="10" s="1"/>
  <c r="BN42" i="10" s="1"/>
  <c r="BO42" i="10" s="1"/>
  <c r="BP42" i="10" s="1"/>
  <c r="BQ42" i="10" s="1"/>
  <c r="BR42" i="10" s="1"/>
  <c r="BS42" i="10" s="1"/>
  <c r="BT42" i="10" s="1"/>
  <c r="C43" i="10"/>
  <c r="D43" i="10" s="1"/>
  <c r="E43" i="10" s="1"/>
  <c r="F43" i="10" s="1"/>
  <c r="G43" i="10" s="1"/>
  <c r="H43" i="10" s="1"/>
  <c r="I43" i="10" s="1"/>
  <c r="J43" i="10" s="1"/>
  <c r="K43" i="10" s="1"/>
  <c r="L43" i="10" s="1"/>
  <c r="M43" i="10" s="1"/>
  <c r="N43" i="10" s="1"/>
  <c r="O43" i="10" s="1"/>
  <c r="P43" i="10" s="1"/>
  <c r="Q43" i="10" s="1"/>
  <c r="R43" i="10" s="1"/>
  <c r="S43" i="10" s="1"/>
  <c r="T43" i="10" s="1"/>
  <c r="U43" i="10" s="1"/>
  <c r="V43" i="10" s="1"/>
  <c r="W43" i="10" s="1"/>
  <c r="X43" i="10" s="1"/>
  <c r="Y43" i="10" s="1"/>
  <c r="Z43" i="10" s="1"/>
  <c r="AA43" i="10" s="1"/>
  <c r="AB43" i="10" s="1"/>
  <c r="AC43" i="10" s="1"/>
  <c r="AD43" i="10" s="1"/>
  <c r="AE43" i="10" s="1"/>
  <c r="AF43" i="10" s="1"/>
  <c r="AG43" i="10" s="1"/>
  <c r="AH43" i="10" s="1"/>
  <c r="AI43" i="10" s="1"/>
  <c r="AJ43" i="10" s="1"/>
  <c r="AK43" i="10" s="1"/>
  <c r="AL43" i="10" s="1"/>
  <c r="AM43" i="10" s="1"/>
  <c r="AN43" i="10" s="1"/>
  <c r="AO43" i="10" s="1"/>
  <c r="AP43" i="10" s="1"/>
  <c r="AQ43" i="10" s="1"/>
  <c r="AR43" i="10" s="1"/>
  <c r="AS43" i="10" s="1"/>
  <c r="AT43" i="10" s="1"/>
  <c r="AU43" i="10" s="1"/>
  <c r="AV43" i="10" s="1"/>
  <c r="AW43" i="10" s="1"/>
  <c r="AX43" i="10" s="1"/>
  <c r="AY43" i="10" s="1"/>
  <c r="AZ43" i="10" s="1"/>
  <c r="BA43" i="10" s="1"/>
  <c r="BB43" i="10" s="1"/>
  <c r="BC43" i="10" s="1"/>
  <c r="BD43" i="10" s="1"/>
  <c r="BE43" i="10" s="1"/>
  <c r="BF43" i="10" s="1"/>
  <c r="BG43" i="10" s="1"/>
  <c r="BH43" i="10" s="1"/>
  <c r="BI43" i="10" s="1"/>
  <c r="BJ43" i="10" s="1"/>
  <c r="BK43" i="10" s="1"/>
  <c r="BL43" i="10" s="1"/>
  <c r="BM43" i="10" s="1"/>
  <c r="BN43" i="10" s="1"/>
  <c r="BO43" i="10" s="1"/>
  <c r="BP43" i="10" s="1"/>
  <c r="BQ43" i="10" s="1"/>
  <c r="BR43" i="10" s="1"/>
  <c r="BS43" i="10" s="1"/>
  <c r="BT43" i="10" s="1"/>
  <c r="C44" i="10"/>
  <c r="D44" i="10" s="1"/>
  <c r="E44" i="10" s="1"/>
  <c r="F44" i="10" s="1"/>
  <c r="G44" i="10" s="1"/>
  <c r="H44" i="10" s="1"/>
  <c r="I44" i="10" s="1"/>
  <c r="J44" i="10" s="1"/>
  <c r="K44" i="10" s="1"/>
  <c r="L44" i="10" s="1"/>
  <c r="M44" i="10" s="1"/>
  <c r="N44" i="10" s="1"/>
  <c r="O44" i="10" s="1"/>
  <c r="P44" i="10" s="1"/>
  <c r="Q44" i="10" s="1"/>
  <c r="R44" i="10" s="1"/>
  <c r="S44" i="10" s="1"/>
  <c r="T44" i="10" s="1"/>
  <c r="U44" i="10" s="1"/>
  <c r="V44" i="10" s="1"/>
  <c r="W44" i="10" s="1"/>
  <c r="X44" i="10" s="1"/>
  <c r="Y44" i="10" s="1"/>
  <c r="Z44" i="10" s="1"/>
  <c r="AA44" i="10" s="1"/>
  <c r="AB44" i="10" s="1"/>
  <c r="AC44" i="10" s="1"/>
  <c r="AD44" i="10" s="1"/>
  <c r="AE44" i="10" s="1"/>
  <c r="AF44" i="10" s="1"/>
  <c r="AG44" i="10" s="1"/>
  <c r="AH44" i="10" s="1"/>
  <c r="AI44" i="10" s="1"/>
  <c r="AJ44" i="10" s="1"/>
  <c r="AK44" i="10" s="1"/>
  <c r="AL44" i="10" s="1"/>
  <c r="AM44" i="10" s="1"/>
  <c r="AN44" i="10" s="1"/>
  <c r="AO44" i="10" s="1"/>
  <c r="AP44" i="10" s="1"/>
  <c r="AQ44" i="10" s="1"/>
  <c r="AR44" i="10" s="1"/>
  <c r="AS44" i="10" s="1"/>
  <c r="AT44" i="10" s="1"/>
  <c r="AU44" i="10" s="1"/>
  <c r="AV44" i="10" s="1"/>
  <c r="AW44" i="10" s="1"/>
  <c r="AX44" i="10" s="1"/>
  <c r="AY44" i="10" s="1"/>
  <c r="AZ44" i="10" s="1"/>
  <c r="BA44" i="10" s="1"/>
  <c r="BB44" i="10" s="1"/>
  <c r="BC44" i="10" s="1"/>
  <c r="BD44" i="10" s="1"/>
  <c r="BE44" i="10" s="1"/>
  <c r="BF44" i="10" s="1"/>
  <c r="BG44" i="10" s="1"/>
  <c r="BH44" i="10" s="1"/>
  <c r="BI44" i="10" s="1"/>
  <c r="BJ44" i="10" s="1"/>
  <c r="BK44" i="10" s="1"/>
  <c r="BL44" i="10" s="1"/>
  <c r="BM44" i="10" s="1"/>
  <c r="BN44" i="10" s="1"/>
  <c r="BO44" i="10" s="1"/>
  <c r="BP44" i="10" s="1"/>
  <c r="BQ44" i="10" s="1"/>
  <c r="BR44" i="10" s="1"/>
  <c r="BS44" i="10" s="1"/>
  <c r="BT44" i="10" s="1"/>
  <c r="C45" i="10"/>
  <c r="D45" i="10" s="1"/>
  <c r="E45" i="10" s="1"/>
  <c r="F45" i="10" s="1"/>
  <c r="G45" i="10" s="1"/>
  <c r="H45" i="10" s="1"/>
  <c r="I45" i="10" s="1"/>
  <c r="J45" i="10" s="1"/>
  <c r="K45" i="10" s="1"/>
  <c r="L45" i="10" s="1"/>
  <c r="M45" i="10" s="1"/>
  <c r="N45" i="10" s="1"/>
  <c r="O45" i="10" s="1"/>
  <c r="P45" i="10" s="1"/>
  <c r="Q45" i="10" s="1"/>
  <c r="R45" i="10" s="1"/>
  <c r="S45" i="10" s="1"/>
  <c r="T45" i="10" s="1"/>
  <c r="U45" i="10" s="1"/>
  <c r="V45" i="10" s="1"/>
  <c r="W45" i="10" s="1"/>
  <c r="X45" i="10" s="1"/>
  <c r="Y45" i="10" s="1"/>
  <c r="Z45" i="10" s="1"/>
  <c r="AA45" i="10" s="1"/>
  <c r="AB45" i="10" s="1"/>
  <c r="AC45" i="10" s="1"/>
  <c r="AD45" i="10" s="1"/>
  <c r="AE45" i="10" s="1"/>
  <c r="AF45" i="10" s="1"/>
  <c r="AG45" i="10" s="1"/>
  <c r="AH45" i="10" s="1"/>
  <c r="AI45" i="10" s="1"/>
  <c r="AJ45" i="10" s="1"/>
  <c r="AK45" i="10" s="1"/>
  <c r="AL45" i="10" s="1"/>
  <c r="AM45" i="10" s="1"/>
  <c r="AN45" i="10" s="1"/>
  <c r="AO45" i="10" s="1"/>
  <c r="AP45" i="10" s="1"/>
  <c r="AQ45" i="10" s="1"/>
  <c r="AR45" i="10" s="1"/>
  <c r="AS45" i="10" s="1"/>
  <c r="AT45" i="10" s="1"/>
  <c r="AU45" i="10" s="1"/>
  <c r="AV45" i="10" s="1"/>
  <c r="AW45" i="10" s="1"/>
  <c r="AX45" i="10" s="1"/>
  <c r="AY45" i="10" s="1"/>
  <c r="AZ45" i="10" s="1"/>
  <c r="BA45" i="10" s="1"/>
  <c r="BB45" i="10" s="1"/>
  <c r="BC45" i="10" s="1"/>
  <c r="BD45" i="10" s="1"/>
  <c r="BE45" i="10" s="1"/>
  <c r="BF45" i="10" s="1"/>
  <c r="BG45" i="10" s="1"/>
  <c r="BH45" i="10" s="1"/>
  <c r="BI45" i="10" s="1"/>
  <c r="BJ45" i="10" s="1"/>
  <c r="BK45" i="10" s="1"/>
  <c r="BL45" i="10" s="1"/>
  <c r="BM45" i="10" s="1"/>
  <c r="BN45" i="10" s="1"/>
  <c r="BO45" i="10" s="1"/>
  <c r="BP45" i="10" s="1"/>
  <c r="BQ45" i="10" s="1"/>
  <c r="BR45" i="10" s="1"/>
  <c r="BS45" i="10" s="1"/>
  <c r="BT45" i="10" s="1"/>
  <c r="C46" i="10"/>
  <c r="D46" i="10" s="1"/>
  <c r="E46" i="10" s="1"/>
  <c r="F46" i="10" s="1"/>
  <c r="G46" i="10" s="1"/>
  <c r="H46" i="10" s="1"/>
  <c r="I46" i="10" s="1"/>
  <c r="J46" i="10" s="1"/>
  <c r="K46" i="10" s="1"/>
  <c r="L46" i="10" s="1"/>
  <c r="M46" i="10" s="1"/>
  <c r="N46" i="10" s="1"/>
  <c r="O46" i="10" s="1"/>
  <c r="P46" i="10" s="1"/>
  <c r="Q46" i="10" s="1"/>
  <c r="R46" i="10" s="1"/>
  <c r="S46" i="10" s="1"/>
  <c r="T46" i="10" s="1"/>
  <c r="U46" i="10" s="1"/>
  <c r="V46" i="10" s="1"/>
  <c r="W46" i="10" s="1"/>
  <c r="X46" i="10" s="1"/>
  <c r="Y46" i="10" s="1"/>
  <c r="Z46" i="10" s="1"/>
  <c r="AA46" i="10" s="1"/>
  <c r="AB46" i="10" s="1"/>
  <c r="AC46" i="10" s="1"/>
  <c r="AD46" i="10" s="1"/>
  <c r="AE46" i="10" s="1"/>
  <c r="AF46" i="10" s="1"/>
  <c r="AG46" i="10" s="1"/>
  <c r="AH46" i="10" s="1"/>
  <c r="AI46" i="10" s="1"/>
  <c r="AJ46" i="10" s="1"/>
  <c r="AK46" i="10" s="1"/>
  <c r="AL46" i="10" s="1"/>
  <c r="AM46" i="10" s="1"/>
  <c r="AN46" i="10" s="1"/>
  <c r="AO46" i="10" s="1"/>
  <c r="AP46" i="10" s="1"/>
  <c r="AQ46" i="10" s="1"/>
  <c r="AR46" i="10" s="1"/>
  <c r="AS46" i="10" s="1"/>
  <c r="AT46" i="10" s="1"/>
  <c r="AU46" i="10" s="1"/>
  <c r="AV46" i="10" s="1"/>
  <c r="AW46" i="10" s="1"/>
  <c r="AX46" i="10" s="1"/>
  <c r="AY46" i="10" s="1"/>
  <c r="AZ46" i="10" s="1"/>
  <c r="BA46" i="10" s="1"/>
  <c r="BB46" i="10" s="1"/>
  <c r="BC46" i="10" s="1"/>
  <c r="BD46" i="10" s="1"/>
  <c r="BE46" i="10" s="1"/>
  <c r="BF46" i="10" s="1"/>
  <c r="BG46" i="10" s="1"/>
  <c r="BH46" i="10" s="1"/>
  <c r="BI46" i="10" s="1"/>
  <c r="BJ46" i="10" s="1"/>
  <c r="BK46" i="10" s="1"/>
  <c r="BL46" i="10" s="1"/>
  <c r="BM46" i="10" s="1"/>
  <c r="BN46" i="10" s="1"/>
  <c r="BO46" i="10" s="1"/>
  <c r="BP46" i="10" s="1"/>
  <c r="BQ46" i="10" s="1"/>
  <c r="BR46" i="10" s="1"/>
  <c r="BS46" i="10" s="1"/>
  <c r="BT46" i="10" s="1"/>
  <c r="C47" i="10"/>
  <c r="D47" i="10" s="1"/>
  <c r="E47" i="10" s="1"/>
  <c r="F47" i="10" s="1"/>
  <c r="G47" i="10" s="1"/>
  <c r="H47" i="10" s="1"/>
  <c r="I47" i="10" s="1"/>
  <c r="J47" i="10" s="1"/>
  <c r="K47" i="10" s="1"/>
  <c r="L47" i="10" s="1"/>
  <c r="M47" i="10" s="1"/>
  <c r="N47" i="10" s="1"/>
  <c r="O47" i="10" s="1"/>
  <c r="P47" i="10" s="1"/>
  <c r="Q47" i="10" s="1"/>
  <c r="R47" i="10" s="1"/>
  <c r="S47" i="10" s="1"/>
  <c r="T47" i="10" s="1"/>
  <c r="U47" i="10" s="1"/>
  <c r="V47" i="10" s="1"/>
  <c r="W47" i="10" s="1"/>
  <c r="X47" i="10" s="1"/>
  <c r="Y47" i="10" s="1"/>
  <c r="Z47" i="10" s="1"/>
  <c r="AA47" i="10" s="1"/>
  <c r="AB47" i="10" s="1"/>
  <c r="AC47" i="10" s="1"/>
  <c r="AD47" i="10" s="1"/>
  <c r="AE47" i="10" s="1"/>
  <c r="AF47" i="10" s="1"/>
  <c r="AG47" i="10" s="1"/>
  <c r="AH47" i="10" s="1"/>
  <c r="AI47" i="10" s="1"/>
  <c r="AJ47" i="10" s="1"/>
  <c r="AK47" i="10" s="1"/>
  <c r="AL47" i="10" s="1"/>
  <c r="AM47" i="10" s="1"/>
  <c r="AN47" i="10" s="1"/>
  <c r="AO47" i="10" s="1"/>
  <c r="AP47" i="10" s="1"/>
  <c r="AQ47" i="10" s="1"/>
  <c r="AR47" i="10" s="1"/>
  <c r="AS47" i="10" s="1"/>
  <c r="AT47" i="10" s="1"/>
  <c r="AU47" i="10" s="1"/>
  <c r="AV47" i="10" s="1"/>
  <c r="AW47" i="10" s="1"/>
  <c r="AX47" i="10" s="1"/>
  <c r="AY47" i="10" s="1"/>
  <c r="AZ47" i="10" s="1"/>
  <c r="BA47" i="10" s="1"/>
  <c r="BB47" i="10" s="1"/>
  <c r="BC47" i="10" s="1"/>
  <c r="BD47" i="10" s="1"/>
  <c r="BE47" i="10" s="1"/>
  <c r="BF47" i="10" s="1"/>
  <c r="BG47" i="10" s="1"/>
  <c r="BH47" i="10" s="1"/>
  <c r="BI47" i="10" s="1"/>
  <c r="BJ47" i="10" s="1"/>
  <c r="BK47" i="10" s="1"/>
  <c r="BL47" i="10" s="1"/>
  <c r="BM47" i="10" s="1"/>
  <c r="BN47" i="10" s="1"/>
  <c r="BO47" i="10" s="1"/>
  <c r="BP47" i="10" s="1"/>
  <c r="BQ47" i="10" s="1"/>
  <c r="BR47" i="10" s="1"/>
  <c r="BS47" i="10" s="1"/>
  <c r="BT47" i="10" s="1"/>
  <c r="C48" i="10"/>
  <c r="D48" i="10" s="1"/>
  <c r="E48" i="10" s="1"/>
  <c r="F48" i="10" s="1"/>
  <c r="G48" i="10" s="1"/>
  <c r="H48" i="10" s="1"/>
  <c r="I48" i="10" s="1"/>
  <c r="J48" i="10" s="1"/>
  <c r="K48" i="10" s="1"/>
  <c r="L48" i="10" s="1"/>
  <c r="M48" i="10" s="1"/>
  <c r="N48" i="10" s="1"/>
  <c r="O48" i="10" s="1"/>
  <c r="P48" i="10" s="1"/>
  <c r="Q48" i="10" s="1"/>
  <c r="R48" i="10" s="1"/>
  <c r="S48" i="10" s="1"/>
  <c r="T48" i="10" s="1"/>
  <c r="U48" i="10" s="1"/>
  <c r="V48" i="10" s="1"/>
  <c r="W48" i="10" s="1"/>
  <c r="X48" i="10" s="1"/>
  <c r="Y48" i="10" s="1"/>
  <c r="Z48" i="10" s="1"/>
  <c r="AA48" i="10" s="1"/>
  <c r="AB48" i="10" s="1"/>
  <c r="AC48" i="10" s="1"/>
  <c r="AD48" i="10" s="1"/>
  <c r="AE48" i="10" s="1"/>
  <c r="AF48" i="10" s="1"/>
  <c r="AG48" i="10" s="1"/>
  <c r="AH48" i="10" s="1"/>
  <c r="AI48" i="10" s="1"/>
  <c r="AJ48" i="10" s="1"/>
  <c r="AK48" i="10" s="1"/>
  <c r="AL48" i="10" s="1"/>
  <c r="AM48" i="10" s="1"/>
  <c r="AN48" i="10" s="1"/>
  <c r="AO48" i="10" s="1"/>
  <c r="AP48" i="10" s="1"/>
  <c r="AQ48" i="10" s="1"/>
  <c r="AR48" i="10" s="1"/>
  <c r="AS48" i="10" s="1"/>
  <c r="AT48" i="10" s="1"/>
  <c r="AU48" i="10" s="1"/>
  <c r="AV48" i="10" s="1"/>
  <c r="AW48" i="10" s="1"/>
  <c r="AX48" i="10" s="1"/>
  <c r="AY48" i="10" s="1"/>
  <c r="AZ48" i="10" s="1"/>
  <c r="BA48" i="10" s="1"/>
  <c r="BB48" i="10" s="1"/>
  <c r="BC48" i="10" s="1"/>
  <c r="BD48" i="10" s="1"/>
  <c r="BE48" i="10" s="1"/>
  <c r="BF48" i="10" s="1"/>
  <c r="BG48" i="10" s="1"/>
  <c r="BH48" i="10" s="1"/>
  <c r="BI48" i="10" s="1"/>
  <c r="BJ48" i="10" s="1"/>
  <c r="BK48" i="10" s="1"/>
  <c r="BL48" i="10" s="1"/>
  <c r="BM48" i="10" s="1"/>
  <c r="BN48" i="10" s="1"/>
  <c r="BO48" i="10" s="1"/>
  <c r="BP48" i="10" s="1"/>
  <c r="BQ48" i="10" s="1"/>
  <c r="BR48" i="10" s="1"/>
  <c r="BS48" i="10" s="1"/>
  <c r="BT48" i="10" s="1"/>
  <c r="C49" i="10"/>
  <c r="D49" i="10" s="1"/>
  <c r="E49" i="10" s="1"/>
  <c r="F49" i="10" s="1"/>
  <c r="G49" i="10" s="1"/>
  <c r="H49" i="10" s="1"/>
  <c r="I49" i="10" s="1"/>
  <c r="J49" i="10" s="1"/>
  <c r="K49" i="10" s="1"/>
  <c r="L49" i="10" s="1"/>
  <c r="M49" i="10" s="1"/>
  <c r="N49" i="10" s="1"/>
  <c r="O49" i="10" s="1"/>
  <c r="P49" i="10" s="1"/>
  <c r="Q49" i="10" s="1"/>
  <c r="R49" i="10" s="1"/>
  <c r="S49" i="10" s="1"/>
  <c r="T49" i="10" s="1"/>
  <c r="U49" i="10" s="1"/>
  <c r="V49" i="10" s="1"/>
  <c r="W49" i="10" s="1"/>
  <c r="X49" i="10" s="1"/>
  <c r="Y49" i="10" s="1"/>
  <c r="Z49" i="10" s="1"/>
  <c r="AA49" i="10" s="1"/>
  <c r="AB49" i="10" s="1"/>
  <c r="AC49" i="10" s="1"/>
  <c r="AD49" i="10" s="1"/>
  <c r="AE49" i="10" s="1"/>
  <c r="AF49" i="10" s="1"/>
  <c r="AG49" i="10" s="1"/>
  <c r="AH49" i="10" s="1"/>
  <c r="AI49" i="10" s="1"/>
  <c r="AJ49" i="10" s="1"/>
  <c r="AK49" i="10" s="1"/>
  <c r="AL49" i="10" s="1"/>
  <c r="AM49" i="10" s="1"/>
  <c r="AN49" i="10" s="1"/>
  <c r="AO49" i="10" s="1"/>
  <c r="AP49" i="10" s="1"/>
  <c r="AQ49" i="10" s="1"/>
  <c r="AR49" i="10" s="1"/>
  <c r="AS49" i="10" s="1"/>
  <c r="AT49" i="10" s="1"/>
  <c r="AU49" i="10" s="1"/>
  <c r="AV49" i="10" s="1"/>
  <c r="AW49" i="10" s="1"/>
  <c r="AX49" i="10" s="1"/>
  <c r="AY49" i="10" s="1"/>
  <c r="AZ49" i="10" s="1"/>
  <c r="BA49" i="10" s="1"/>
  <c r="BB49" i="10" s="1"/>
  <c r="BC49" i="10" s="1"/>
  <c r="BD49" i="10" s="1"/>
  <c r="BE49" i="10" s="1"/>
  <c r="BF49" i="10" s="1"/>
  <c r="BG49" i="10" s="1"/>
  <c r="BH49" i="10" s="1"/>
  <c r="BI49" i="10" s="1"/>
  <c r="BJ49" i="10" s="1"/>
  <c r="BK49" i="10" s="1"/>
  <c r="BL49" i="10" s="1"/>
  <c r="BM49" i="10" s="1"/>
  <c r="BN49" i="10" s="1"/>
  <c r="BO49" i="10" s="1"/>
  <c r="BP49" i="10" s="1"/>
  <c r="BQ49" i="10" s="1"/>
  <c r="BR49" i="10" s="1"/>
  <c r="BS49" i="10" s="1"/>
  <c r="BT49" i="10" s="1"/>
  <c r="C50" i="10"/>
  <c r="D50" i="10" s="1"/>
  <c r="E50" i="10" s="1"/>
  <c r="F50" i="10" s="1"/>
  <c r="G50" i="10" s="1"/>
  <c r="H50" i="10" s="1"/>
  <c r="I50" i="10" s="1"/>
  <c r="J50" i="10" s="1"/>
  <c r="K50" i="10" s="1"/>
  <c r="L50" i="10" s="1"/>
  <c r="M50" i="10" s="1"/>
  <c r="N50" i="10" s="1"/>
  <c r="O50" i="10" s="1"/>
  <c r="P50" i="10" s="1"/>
  <c r="Q50" i="10" s="1"/>
  <c r="R50" i="10" s="1"/>
  <c r="S50" i="10" s="1"/>
  <c r="T50" i="10" s="1"/>
  <c r="U50" i="10" s="1"/>
  <c r="V50" i="10" s="1"/>
  <c r="W50" i="10" s="1"/>
  <c r="X50" i="10" s="1"/>
  <c r="Y50" i="10" s="1"/>
  <c r="Z50" i="10" s="1"/>
  <c r="AA50" i="10" s="1"/>
  <c r="AB50" i="10" s="1"/>
  <c r="AC50" i="10" s="1"/>
  <c r="AD50" i="10" s="1"/>
  <c r="AE50" i="10" s="1"/>
  <c r="AF50" i="10" s="1"/>
  <c r="AG50" i="10" s="1"/>
  <c r="AH50" i="10" s="1"/>
  <c r="AI50" i="10" s="1"/>
  <c r="AJ50" i="10" s="1"/>
  <c r="AK50" i="10" s="1"/>
  <c r="AL50" i="10" s="1"/>
  <c r="AM50" i="10" s="1"/>
  <c r="AN50" i="10" s="1"/>
  <c r="AO50" i="10" s="1"/>
  <c r="AP50" i="10" s="1"/>
  <c r="AQ50" i="10" s="1"/>
  <c r="AR50" i="10" s="1"/>
  <c r="AS50" i="10" s="1"/>
  <c r="AT50" i="10" s="1"/>
  <c r="AU50" i="10" s="1"/>
  <c r="AV50" i="10" s="1"/>
  <c r="AW50" i="10" s="1"/>
  <c r="AX50" i="10" s="1"/>
  <c r="AY50" i="10" s="1"/>
  <c r="AZ50" i="10" s="1"/>
  <c r="BA50" i="10" s="1"/>
  <c r="BB50" i="10" s="1"/>
  <c r="BC50" i="10" s="1"/>
  <c r="BD50" i="10" s="1"/>
  <c r="BE50" i="10" s="1"/>
  <c r="BF50" i="10" s="1"/>
  <c r="BG50" i="10" s="1"/>
  <c r="BH50" i="10" s="1"/>
  <c r="BI50" i="10" s="1"/>
  <c r="BJ50" i="10" s="1"/>
  <c r="BK50" i="10" s="1"/>
  <c r="BL50" i="10" s="1"/>
  <c r="BM50" i="10" s="1"/>
  <c r="BN50" i="10" s="1"/>
  <c r="BO50" i="10" s="1"/>
  <c r="BP50" i="10" s="1"/>
  <c r="BQ50" i="10" s="1"/>
  <c r="BR50" i="10" s="1"/>
  <c r="BS50" i="10" s="1"/>
  <c r="BT50" i="10" s="1"/>
  <c r="C51" i="10"/>
  <c r="D51" i="10" s="1"/>
  <c r="E51" i="10" s="1"/>
  <c r="F51" i="10" s="1"/>
  <c r="G51" i="10" s="1"/>
  <c r="H51" i="10" s="1"/>
  <c r="I51" i="10" s="1"/>
  <c r="J51" i="10" s="1"/>
  <c r="K51" i="10" s="1"/>
  <c r="L51" i="10" s="1"/>
  <c r="M51" i="10" s="1"/>
  <c r="N51" i="10" s="1"/>
  <c r="O51" i="10" s="1"/>
  <c r="P51" i="10" s="1"/>
  <c r="Q51" i="10" s="1"/>
  <c r="R51" i="10" s="1"/>
  <c r="S51" i="10" s="1"/>
  <c r="T51" i="10" s="1"/>
  <c r="U51" i="10" s="1"/>
  <c r="V51" i="10" s="1"/>
  <c r="W51" i="10" s="1"/>
  <c r="X51" i="10" s="1"/>
  <c r="Y51" i="10" s="1"/>
  <c r="Z51" i="10" s="1"/>
  <c r="AA51" i="10" s="1"/>
  <c r="AB51" i="10" s="1"/>
  <c r="AC51" i="10" s="1"/>
  <c r="AD51" i="10" s="1"/>
  <c r="AE51" i="10" s="1"/>
  <c r="AF51" i="10" s="1"/>
  <c r="AG51" i="10" s="1"/>
  <c r="AH51" i="10" s="1"/>
  <c r="AI51" i="10" s="1"/>
  <c r="AJ51" i="10" s="1"/>
  <c r="AK51" i="10" s="1"/>
  <c r="AL51" i="10" s="1"/>
  <c r="AM51" i="10" s="1"/>
  <c r="AN51" i="10" s="1"/>
  <c r="AO51" i="10" s="1"/>
  <c r="AP51" i="10" s="1"/>
  <c r="AQ51" i="10" s="1"/>
  <c r="AR51" i="10" s="1"/>
  <c r="AS51" i="10" s="1"/>
  <c r="AT51" i="10" s="1"/>
  <c r="AU51" i="10" s="1"/>
  <c r="AV51" i="10" s="1"/>
  <c r="AW51" i="10" s="1"/>
  <c r="AX51" i="10" s="1"/>
  <c r="AY51" i="10" s="1"/>
  <c r="AZ51" i="10" s="1"/>
  <c r="BA51" i="10" s="1"/>
  <c r="BB51" i="10" s="1"/>
  <c r="BC51" i="10" s="1"/>
  <c r="BD51" i="10" s="1"/>
  <c r="BE51" i="10" s="1"/>
  <c r="BF51" i="10" s="1"/>
  <c r="BG51" i="10" s="1"/>
  <c r="BH51" i="10" s="1"/>
  <c r="BI51" i="10" s="1"/>
  <c r="BJ51" i="10" s="1"/>
  <c r="BK51" i="10" s="1"/>
  <c r="BL51" i="10" s="1"/>
  <c r="BM51" i="10" s="1"/>
  <c r="BN51" i="10" s="1"/>
  <c r="BO51" i="10" s="1"/>
  <c r="BP51" i="10" s="1"/>
  <c r="BQ51" i="10" s="1"/>
  <c r="BR51" i="10" s="1"/>
  <c r="BS51" i="10" s="1"/>
  <c r="BT51" i="10" s="1"/>
  <c r="C52" i="10"/>
  <c r="D52" i="10" s="1"/>
  <c r="E52" i="10" s="1"/>
  <c r="F52" i="10" s="1"/>
  <c r="G52" i="10" s="1"/>
  <c r="H52" i="10" s="1"/>
  <c r="I52" i="10" s="1"/>
  <c r="J52" i="10" s="1"/>
  <c r="K52" i="10" s="1"/>
  <c r="L52" i="10" s="1"/>
  <c r="M52" i="10" s="1"/>
  <c r="N52" i="10" s="1"/>
  <c r="O52" i="10" s="1"/>
  <c r="P52" i="10" s="1"/>
  <c r="Q52" i="10" s="1"/>
  <c r="R52" i="10" s="1"/>
  <c r="S52" i="10" s="1"/>
  <c r="T52" i="10" s="1"/>
  <c r="U52" i="10" s="1"/>
  <c r="V52" i="10" s="1"/>
  <c r="W52" i="10" s="1"/>
  <c r="X52" i="10" s="1"/>
  <c r="Y52" i="10" s="1"/>
  <c r="Z52" i="10" s="1"/>
  <c r="AA52" i="10" s="1"/>
  <c r="AB52" i="10" s="1"/>
  <c r="AC52" i="10" s="1"/>
  <c r="AD52" i="10" s="1"/>
  <c r="AE52" i="10" s="1"/>
  <c r="AF52" i="10" s="1"/>
  <c r="AG52" i="10" s="1"/>
  <c r="AH52" i="10" s="1"/>
  <c r="AI52" i="10" s="1"/>
  <c r="AJ52" i="10" s="1"/>
  <c r="AK52" i="10" s="1"/>
  <c r="AL52" i="10" s="1"/>
  <c r="AM52" i="10" s="1"/>
  <c r="AN52" i="10" s="1"/>
  <c r="AO52" i="10" s="1"/>
  <c r="AP52" i="10" s="1"/>
  <c r="AQ52" i="10" s="1"/>
  <c r="AR52" i="10" s="1"/>
  <c r="AS52" i="10" s="1"/>
  <c r="AT52" i="10" s="1"/>
  <c r="AU52" i="10" s="1"/>
  <c r="AV52" i="10" s="1"/>
  <c r="AW52" i="10" s="1"/>
  <c r="AX52" i="10" s="1"/>
  <c r="AY52" i="10" s="1"/>
  <c r="AZ52" i="10" s="1"/>
  <c r="BA52" i="10" s="1"/>
  <c r="BB52" i="10" s="1"/>
  <c r="BC52" i="10" s="1"/>
  <c r="BD52" i="10" s="1"/>
  <c r="BE52" i="10" s="1"/>
  <c r="BF52" i="10" s="1"/>
  <c r="BG52" i="10" s="1"/>
  <c r="BH52" i="10" s="1"/>
  <c r="BI52" i="10" s="1"/>
  <c r="BJ52" i="10" s="1"/>
  <c r="BK52" i="10" s="1"/>
  <c r="BL52" i="10" s="1"/>
  <c r="BM52" i="10" s="1"/>
  <c r="BN52" i="10" s="1"/>
  <c r="BO52" i="10" s="1"/>
  <c r="BP52" i="10" s="1"/>
  <c r="BQ52" i="10" s="1"/>
  <c r="BR52" i="10" s="1"/>
  <c r="BS52" i="10" s="1"/>
  <c r="BT52" i="10" s="1"/>
  <c r="C53" i="10"/>
  <c r="D53" i="10" s="1"/>
  <c r="E53" i="10" s="1"/>
  <c r="F53" i="10" s="1"/>
  <c r="G53" i="10" s="1"/>
  <c r="H53" i="10" s="1"/>
  <c r="I53" i="10" s="1"/>
  <c r="J53" i="10" s="1"/>
  <c r="K53" i="10" s="1"/>
  <c r="L53" i="10" s="1"/>
  <c r="M53" i="10" s="1"/>
  <c r="N53" i="10" s="1"/>
  <c r="O53" i="10" s="1"/>
  <c r="P53" i="10" s="1"/>
  <c r="Q53" i="10" s="1"/>
  <c r="R53" i="10" s="1"/>
  <c r="S53" i="10" s="1"/>
  <c r="T53" i="10" s="1"/>
  <c r="U53" i="10" s="1"/>
  <c r="V53" i="10" s="1"/>
  <c r="W53" i="10" s="1"/>
  <c r="X53" i="10" s="1"/>
  <c r="Y53" i="10" s="1"/>
  <c r="Z53" i="10" s="1"/>
  <c r="AA53" i="10" s="1"/>
  <c r="AB53" i="10" s="1"/>
  <c r="AC53" i="10" s="1"/>
  <c r="AD53" i="10" s="1"/>
  <c r="AE53" i="10" s="1"/>
  <c r="AF53" i="10" s="1"/>
  <c r="AG53" i="10" s="1"/>
  <c r="AH53" i="10" s="1"/>
  <c r="AI53" i="10" s="1"/>
  <c r="AJ53" i="10" s="1"/>
  <c r="AK53" i="10" s="1"/>
  <c r="AL53" i="10" s="1"/>
  <c r="AM53" i="10" s="1"/>
  <c r="AN53" i="10" s="1"/>
  <c r="AO53" i="10" s="1"/>
  <c r="AP53" i="10" s="1"/>
  <c r="AQ53" i="10" s="1"/>
  <c r="AR53" i="10" s="1"/>
  <c r="AS53" i="10" s="1"/>
  <c r="AT53" i="10" s="1"/>
  <c r="AU53" i="10" s="1"/>
  <c r="AV53" i="10" s="1"/>
  <c r="AW53" i="10" s="1"/>
  <c r="AX53" i="10" s="1"/>
  <c r="AY53" i="10" s="1"/>
  <c r="AZ53" i="10" s="1"/>
  <c r="BA53" i="10" s="1"/>
  <c r="BB53" i="10" s="1"/>
  <c r="BC53" i="10" s="1"/>
  <c r="BD53" i="10" s="1"/>
  <c r="BE53" i="10" s="1"/>
  <c r="BF53" i="10" s="1"/>
  <c r="BG53" i="10" s="1"/>
  <c r="BH53" i="10" s="1"/>
  <c r="BI53" i="10" s="1"/>
  <c r="BJ53" i="10" s="1"/>
  <c r="BK53" i="10" s="1"/>
  <c r="BL53" i="10" s="1"/>
  <c r="BM53" i="10" s="1"/>
  <c r="BN53" i="10" s="1"/>
  <c r="BO53" i="10" s="1"/>
  <c r="BP53" i="10" s="1"/>
  <c r="BQ53" i="10" s="1"/>
  <c r="BR53" i="10" s="1"/>
  <c r="BS53" i="10" s="1"/>
  <c r="BT53" i="10" s="1"/>
  <c r="C54" i="10"/>
  <c r="D54" i="10" s="1"/>
  <c r="E54" i="10" s="1"/>
  <c r="F54" i="10" s="1"/>
  <c r="G54" i="10" s="1"/>
  <c r="H54" i="10" s="1"/>
  <c r="I54" i="10" s="1"/>
  <c r="J54" i="10" s="1"/>
  <c r="K54" i="10" s="1"/>
  <c r="L54" i="10" s="1"/>
  <c r="M54" i="10" s="1"/>
  <c r="N54" i="10" s="1"/>
  <c r="O54" i="10" s="1"/>
  <c r="P54" i="10" s="1"/>
  <c r="Q54" i="10" s="1"/>
  <c r="R54" i="10" s="1"/>
  <c r="S54" i="10" s="1"/>
  <c r="T54" i="10" s="1"/>
  <c r="U54" i="10" s="1"/>
  <c r="V54" i="10" s="1"/>
  <c r="W54" i="10" s="1"/>
  <c r="X54" i="10" s="1"/>
  <c r="Y54" i="10" s="1"/>
  <c r="Z54" i="10" s="1"/>
  <c r="AA54" i="10" s="1"/>
  <c r="AB54" i="10" s="1"/>
  <c r="AC54" i="10" s="1"/>
  <c r="AD54" i="10" s="1"/>
  <c r="AE54" i="10" s="1"/>
  <c r="AF54" i="10" s="1"/>
  <c r="AG54" i="10" s="1"/>
  <c r="AH54" i="10" s="1"/>
  <c r="AI54" i="10" s="1"/>
  <c r="AJ54" i="10" s="1"/>
  <c r="AK54" i="10" s="1"/>
  <c r="AL54" i="10" s="1"/>
  <c r="AM54" i="10" s="1"/>
  <c r="AN54" i="10" s="1"/>
  <c r="AO54" i="10" s="1"/>
  <c r="AP54" i="10" s="1"/>
  <c r="AQ54" i="10" s="1"/>
  <c r="AR54" i="10" s="1"/>
  <c r="AS54" i="10" s="1"/>
  <c r="AT54" i="10" s="1"/>
  <c r="AU54" i="10" s="1"/>
  <c r="AV54" i="10" s="1"/>
  <c r="AW54" i="10" s="1"/>
  <c r="AX54" i="10" s="1"/>
  <c r="AY54" i="10" s="1"/>
  <c r="AZ54" i="10" s="1"/>
  <c r="BA54" i="10" s="1"/>
  <c r="BB54" i="10" s="1"/>
  <c r="BC54" i="10" s="1"/>
  <c r="BD54" i="10" s="1"/>
  <c r="BE54" i="10" s="1"/>
  <c r="BF54" i="10" s="1"/>
  <c r="BG54" i="10" s="1"/>
  <c r="BH54" i="10" s="1"/>
  <c r="BI54" i="10" s="1"/>
  <c r="BJ54" i="10" s="1"/>
  <c r="BK54" i="10" s="1"/>
  <c r="BL54" i="10" s="1"/>
  <c r="BM54" i="10" s="1"/>
  <c r="BN54" i="10" s="1"/>
  <c r="BO54" i="10" s="1"/>
  <c r="BP54" i="10" s="1"/>
  <c r="BQ54" i="10" s="1"/>
  <c r="BR54" i="10" s="1"/>
  <c r="BS54" i="10" s="1"/>
  <c r="BT54" i="10" s="1"/>
  <c r="C55" i="10"/>
  <c r="D55" i="10" s="1"/>
  <c r="E55" i="10" s="1"/>
  <c r="F55" i="10" s="1"/>
  <c r="G55" i="10" s="1"/>
  <c r="H55" i="10" s="1"/>
  <c r="I55" i="10" s="1"/>
  <c r="J55" i="10" s="1"/>
  <c r="K55" i="10" s="1"/>
  <c r="L55" i="10" s="1"/>
  <c r="M55" i="10" s="1"/>
  <c r="N55" i="10" s="1"/>
  <c r="O55" i="10" s="1"/>
  <c r="P55" i="10" s="1"/>
  <c r="Q55" i="10" s="1"/>
  <c r="R55" i="10" s="1"/>
  <c r="S55" i="10" s="1"/>
  <c r="T55" i="10" s="1"/>
  <c r="U55" i="10" s="1"/>
  <c r="V55" i="10" s="1"/>
  <c r="W55" i="10" s="1"/>
  <c r="X55" i="10" s="1"/>
  <c r="Y55" i="10" s="1"/>
  <c r="Z55" i="10" s="1"/>
  <c r="AA55" i="10" s="1"/>
  <c r="AB55" i="10" s="1"/>
  <c r="AC55" i="10" s="1"/>
  <c r="AD55" i="10" s="1"/>
  <c r="AE55" i="10" s="1"/>
  <c r="AF55" i="10" s="1"/>
  <c r="AG55" i="10" s="1"/>
  <c r="AH55" i="10" s="1"/>
  <c r="AI55" i="10" s="1"/>
  <c r="AJ55" i="10" s="1"/>
  <c r="AK55" i="10" s="1"/>
  <c r="AL55" i="10" s="1"/>
  <c r="AM55" i="10" s="1"/>
  <c r="AN55" i="10" s="1"/>
  <c r="AO55" i="10" s="1"/>
  <c r="AP55" i="10" s="1"/>
  <c r="AQ55" i="10" s="1"/>
  <c r="AR55" i="10" s="1"/>
  <c r="AS55" i="10" s="1"/>
  <c r="AT55" i="10" s="1"/>
  <c r="AU55" i="10" s="1"/>
  <c r="AV55" i="10" s="1"/>
  <c r="AW55" i="10" s="1"/>
  <c r="AX55" i="10" s="1"/>
  <c r="AY55" i="10" s="1"/>
  <c r="AZ55" i="10" s="1"/>
  <c r="BA55" i="10" s="1"/>
  <c r="BB55" i="10" s="1"/>
  <c r="BC55" i="10" s="1"/>
  <c r="BD55" i="10" s="1"/>
  <c r="BE55" i="10" s="1"/>
  <c r="BF55" i="10" s="1"/>
  <c r="BG55" i="10" s="1"/>
  <c r="BH55" i="10" s="1"/>
  <c r="BI55" i="10" s="1"/>
  <c r="BJ55" i="10" s="1"/>
  <c r="BK55" i="10" s="1"/>
  <c r="BL55" i="10" s="1"/>
  <c r="BM55" i="10" s="1"/>
  <c r="BN55" i="10" s="1"/>
  <c r="BO55" i="10" s="1"/>
  <c r="BP55" i="10" s="1"/>
  <c r="BQ55" i="10" s="1"/>
  <c r="BR55" i="10" s="1"/>
  <c r="BS55" i="10" s="1"/>
  <c r="BT55" i="10" s="1"/>
  <c r="C56" i="10"/>
  <c r="D56" i="10" s="1"/>
  <c r="E56" i="10" s="1"/>
  <c r="F56" i="10" s="1"/>
  <c r="G56" i="10" s="1"/>
  <c r="H56" i="10" s="1"/>
  <c r="I56" i="10" s="1"/>
  <c r="J56" i="10" s="1"/>
  <c r="K56" i="10" s="1"/>
  <c r="L56" i="10" s="1"/>
  <c r="M56" i="10" s="1"/>
  <c r="N56" i="10" s="1"/>
  <c r="O56" i="10" s="1"/>
  <c r="P56" i="10" s="1"/>
  <c r="Q56" i="10" s="1"/>
  <c r="R56" i="10" s="1"/>
  <c r="S56" i="10" s="1"/>
  <c r="T56" i="10" s="1"/>
  <c r="U56" i="10" s="1"/>
  <c r="V56" i="10" s="1"/>
  <c r="W56" i="10" s="1"/>
  <c r="X56" i="10" s="1"/>
  <c r="Y56" i="10" s="1"/>
  <c r="Z56" i="10" s="1"/>
  <c r="AA56" i="10" s="1"/>
  <c r="AB56" i="10" s="1"/>
  <c r="AC56" i="10" s="1"/>
  <c r="AD56" i="10" s="1"/>
  <c r="AE56" i="10" s="1"/>
  <c r="AF56" i="10" s="1"/>
  <c r="AG56" i="10" s="1"/>
  <c r="AH56" i="10" s="1"/>
  <c r="AI56" i="10" s="1"/>
  <c r="AJ56" i="10" s="1"/>
  <c r="AK56" i="10" s="1"/>
  <c r="AL56" i="10" s="1"/>
  <c r="AM56" i="10" s="1"/>
  <c r="AN56" i="10" s="1"/>
  <c r="AO56" i="10" s="1"/>
  <c r="AP56" i="10" s="1"/>
  <c r="AQ56" i="10" s="1"/>
  <c r="AR56" i="10" s="1"/>
  <c r="AS56" i="10" s="1"/>
  <c r="AT56" i="10" s="1"/>
  <c r="AU56" i="10" s="1"/>
  <c r="AV56" i="10" s="1"/>
  <c r="AW56" i="10" s="1"/>
  <c r="AX56" i="10" s="1"/>
  <c r="AY56" i="10" s="1"/>
  <c r="AZ56" i="10" s="1"/>
  <c r="BA56" i="10" s="1"/>
  <c r="BB56" i="10" s="1"/>
  <c r="BC56" i="10" s="1"/>
  <c r="BD56" i="10" s="1"/>
  <c r="BE56" i="10" s="1"/>
  <c r="BF56" i="10" s="1"/>
  <c r="BG56" i="10" s="1"/>
  <c r="BH56" i="10" s="1"/>
  <c r="BI56" i="10" s="1"/>
  <c r="BJ56" i="10" s="1"/>
  <c r="BK56" i="10" s="1"/>
  <c r="BL56" i="10" s="1"/>
  <c r="BM56" i="10" s="1"/>
  <c r="BN56" i="10" s="1"/>
  <c r="BO56" i="10" s="1"/>
  <c r="BP56" i="10" s="1"/>
  <c r="BQ56" i="10" s="1"/>
  <c r="BR56" i="10" s="1"/>
  <c r="BS56" i="10" s="1"/>
  <c r="BT56" i="10" s="1"/>
  <c r="C57" i="10"/>
  <c r="D57" i="10" s="1"/>
  <c r="E57" i="10" s="1"/>
  <c r="F57" i="10" s="1"/>
  <c r="G57" i="10" s="1"/>
  <c r="H57" i="10" s="1"/>
  <c r="I57" i="10" s="1"/>
  <c r="J57" i="10" s="1"/>
  <c r="K57" i="10" s="1"/>
  <c r="L57" i="10" s="1"/>
  <c r="M57" i="10" s="1"/>
  <c r="N57" i="10" s="1"/>
  <c r="O57" i="10" s="1"/>
  <c r="P57" i="10" s="1"/>
  <c r="Q57" i="10" s="1"/>
  <c r="R57" i="10" s="1"/>
  <c r="S57" i="10" s="1"/>
  <c r="T57" i="10" s="1"/>
  <c r="U57" i="10" s="1"/>
  <c r="V57" i="10" s="1"/>
  <c r="W57" i="10" s="1"/>
  <c r="X57" i="10" s="1"/>
  <c r="Y57" i="10" s="1"/>
  <c r="Z57" i="10" s="1"/>
  <c r="AA57" i="10" s="1"/>
  <c r="AB57" i="10" s="1"/>
  <c r="AC57" i="10" s="1"/>
  <c r="AD57" i="10" s="1"/>
  <c r="AE57" i="10" s="1"/>
  <c r="AF57" i="10" s="1"/>
  <c r="AG57" i="10" s="1"/>
  <c r="AH57" i="10" s="1"/>
  <c r="AI57" i="10" s="1"/>
  <c r="AJ57" i="10" s="1"/>
  <c r="AK57" i="10" s="1"/>
  <c r="AL57" i="10" s="1"/>
  <c r="AM57" i="10" s="1"/>
  <c r="AN57" i="10" s="1"/>
  <c r="AO57" i="10" s="1"/>
  <c r="AP57" i="10" s="1"/>
  <c r="AQ57" i="10" s="1"/>
  <c r="AR57" i="10" s="1"/>
  <c r="AS57" i="10" s="1"/>
  <c r="AT57" i="10" s="1"/>
  <c r="AU57" i="10" s="1"/>
  <c r="AV57" i="10" s="1"/>
  <c r="AW57" i="10" s="1"/>
  <c r="AX57" i="10" s="1"/>
  <c r="AY57" i="10" s="1"/>
  <c r="AZ57" i="10" s="1"/>
  <c r="BA57" i="10" s="1"/>
  <c r="BB57" i="10" s="1"/>
  <c r="BC57" i="10" s="1"/>
  <c r="BD57" i="10" s="1"/>
  <c r="BE57" i="10" s="1"/>
  <c r="BF57" i="10" s="1"/>
  <c r="BG57" i="10" s="1"/>
  <c r="BH57" i="10" s="1"/>
  <c r="BI57" i="10" s="1"/>
  <c r="BJ57" i="10" s="1"/>
  <c r="BK57" i="10" s="1"/>
  <c r="BL57" i="10" s="1"/>
  <c r="BM57" i="10" s="1"/>
  <c r="BN57" i="10" s="1"/>
  <c r="BO57" i="10" s="1"/>
  <c r="BP57" i="10" s="1"/>
  <c r="BQ57" i="10" s="1"/>
  <c r="BR57" i="10" s="1"/>
  <c r="BS57" i="10" s="1"/>
  <c r="BT57" i="10" s="1"/>
  <c r="C58" i="10"/>
  <c r="D58" i="10" s="1"/>
  <c r="E58" i="10" s="1"/>
  <c r="F58" i="10" s="1"/>
  <c r="G58" i="10" s="1"/>
  <c r="H58" i="10" s="1"/>
  <c r="I58" i="10" s="1"/>
  <c r="J58" i="10" s="1"/>
  <c r="K58" i="10" s="1"/>
  <c r="L58" i="10" s="1"/>
  <c r="M58" i="10" s="1"/>
  <c r="N58" i="10" s="1"/>
  <c r="O58" i="10" s="1"/>
  <c r="P58" i="10" s="1"/>
  <c r="Q58" i="10" s="1"/>
  <c r="R58" i="10" s="1"/>
  <c r="S58" i="10" s="1"/>
  <c r="T58" i="10" s="1"/>
  <c r="U58" i="10" s="1"/>
  <c r="V58" i="10" s="1"/>
  <c r="W58" i="10" s="1"/>
  <c r="X58" i="10" s="1"/>
  <c r="Y58" i="10" s="1"/>
  <c r="Z58" i="10" s="1"/>
  <c r="AA58" i="10" s="1"/>
  <c r="AB58" i="10" s="1"/>
  <c r="AC58" i="10" s="1"/>
  <c r="AD58" i="10" s="1"/>
  <c r="AE58" i="10" s="1"/>
  <c r="AF58" i="10" s="1"/>
  <c r="AG58" i="10" s="1"/>
  <c r="AH58" i="10" s="1"/>
  <c r="AI58" i="10" s="1"/>
  <c r="AJ58" i="10" s="1"/>
  <c r="AK58" i="10" s="1"/>
  <c r="AL58" i="10" s="1"/>
  <c r="AM58" i="10" s="1"/>
  <c r="AN58" i="10" s="1"/>
  <c r="AO58" i="10" s="1"/>
  <c r="AP58" i="10" s="1"/>
  <c r="AQ58" i="10" s="1"/>
  <c r="AR58" i="10" s="1"/>
  <c r="AS58" i="10" s="1"/>
  <c r="AT58" i="10" s="1"/>
  <c r="AU58" i="10" s="1"/>
  <c r="AV58" i="10" s="1"/>
  <c r="AW58" i="10" s="1"/>
  <c r="AX58" i="10" s="1"/>
  <c r="AY58" i="10" s="1"/>
  <c r="AZ58" i="10" s="1"/>
  <c r="BA58" i="10" s="1"/>
  <c r="BB58" i="10" s="1"/>
  <c r="BC58" i="10" s="1"/>
  <c r="BD58" i="10" s="1"/>
  <c r="BE58" i="10" s="1"/>
  <c r="BF58" i="10" s="1"/>
  <c r="BG58" i="10" s="1"/>
  <c r="BH58" i="10" s="1"/>
  <c r="BI58" i="10" s="1"/>
  <c r="BJ58" i="10" s="1"/>
  <c r="BK58" i="10" s="1"/>
  <c r="BL58" i="10" s="1"/>
  <c r="BM58" i="10" s="1"/>
  <c r="BN58" i="10" s="1"/>
  <c r="BO58" i="10" s="1"/>
  <c r="BP58" i="10" s="1"/>
  <c r="BQ58" i="10" s="1"/>
  <c r="BR58" i="10" s="1"/>
  <c r="BS58" i="10" s="1"/>
  <c r="BT58" i="10" s="1"/>
  <c r="C59" i="10"/>
  <c r="D59" i="10" s="1"/>
  <c r="E59" i="10" s="1"/>
  <c r="F59" i="10" s="1"/>
  <c r="G59" i="10" s="1"/>
  <c r="H59" i="10" s="1"/>
  <c r="I59" i="10" s="1"/>
  <c r="J59" i="10" s="1"/>
  <c r="K59" i="10" s="1"/>
  <c r="L59" i="10" s="1"/>
  <c r="M59" i="10" s="1"/>
  <c r="N59" i="10" s="1"/>
  <c r="O59" i="10" s="1"/>
  <c r="P59" i="10" s="1"/>
  <c r="Q59" i="10" s="1"/>
  <c r="R59" i="10" s="1"/>
  <c r="S59" i="10" s="1"/>
  <c r="T59" i="10" s="1"/>
  <c r="U59" i="10" s="1"/>
  <c r="V59" i="10" s="1"/>
  <c r="W59" i="10" s="1"/>
  <c r="X59" i="10" s="1"/>
  <c r="Y59" i="10" s="1"/>
  <c r="Z59" i="10" s="1"/>
  <c r="AA59" i="10" s="1"/>
  <c r="AB59" i="10" s="1"/>
  <c r="AC59" i="10" s="1"/>
  <c r="AD59" i="10" s="1"/>
  <c r="AE59" i="10" s="1"/>
  <c r="AF59" i="10" s="1"/>
  <c r="AG59" i="10" s="1"/>
  <c r="AH59" i="10" s="1"/>
  <c r="AI59" i="10" s="1"/>
  <c r="AJ59" i="10" s="1"/>
  <c r="AK59" i="10" s="1"/>
  <c r="AL59" i="10" s="1"/>
  <c r="AM59" i="10" s="1"/>
  <c r="AN59" i="10" s="1"/>
  <c r="AO59" i="10" s="1"/>
  <c r="AP59" i="10" s="1"/>
  <c r="AQ59" i="10" s="1"/>
  <c r="AR59" i="10" s="1"/>
  <c r="AS59" i="10" s="1"/>
  <c r="AT59" i="10" s="1"/>
  <c r="AU59" i="10" s="1"/>
  <c r="AV59" i="10" s="1"/>
  <c r="AW59" i="10" s="1"/>
  <c r="AX59" i="10" s="1"/>
  <c r="AY59" i="10" s="1"/>
  <c r="AZ59" i="10" s="1"/>
  <c r="BA59" i="10" s="1"/>
  <c r="BB59" i="10" s="1"/>
  <c r="BC59" i="10" s="1"/>
  <c r="BD59" i="10" s="1"/>
  <c r="BE59" i="10" s="1"/>
  <c r="BF59" i="10" s="1"/>
  <c r="BG59" i="10" s="1"/>
  <c r="BH59" i="10" s="1"/>
  <c r="BI59" i="10" s="1"/>
  <c r="BJ59" i="10" s="1"/>
  <c r="BK59" i="10" s="1"/>
  <c r="BL59" i="10" s="1"/>
  <c r="BM59" i="10" s="1"/>
  <c r="BN59" i="10" s="1"/>
  <c r="BO59" i="10" s="1"/>
  <c r="BP59" i="10" s="1"/>
  <c r="BQ59" i="10" s="1"/>
  <c r="BR59" i="10" s="1"/>
  <c r="BS59" i="10" s="1"/>
  <c r="BT59" i="10" s="1"/>
  <c r="C60" i="10"/>
  <c r="D60" i="10" s="1"/>
  <c r="E60" i="10" s="1"/>
  <c r="F60" i="10" s="1"/>
  <c r="G60" i="10" s="1"/>
  <c r="H60" i="10" s="1"/>
  <c r="I60" i="10" s="1"/>
  <c r="J60" i="10" s="1"/>
  <c r="K60" i="10" s="1"/>
  <c r="L60" i="10" s="1"/>
  <c r="M60" i="10" s="1"/>
  <c r="N60" i="10" s="1"/>
  <c r="O60" i="10" s="1"/>
  <c r="P60" i="10" s="1"/>
  <c r="Q60" i="10" s="1"/>
  <c r="R60" i="10" s="1"/>
  <c r="S60" i="10" s="1"/>
  <c r="T60" i="10" s="1"/>
  <c r="U60" i="10" s="1"/>
  <c r="V60" i="10" s="1"/>
  <c r="W60" i="10" s="1"/>
  <c r="X60" i="10" s="1"/>
  <c r="Y60" i="10" s="1"/>
  <c r="Z60" i="10" s="1"/>
  <c r="AA60" i="10" s="1"/>
  <c r="AB60" i="10" s="1"/>
  <c r="AC60" i="10" s="1"/>
  <c r="AD60" i="10" s="1"/>
  <c r="AE60" i="10" s="1"/>
  <c r="AF60" i="10" s="1"/>
  <c r="AG60" i="10" s="1"/>
  <c r="AH60" i="10" s="1"/>
  <c r="AI60" i="10" s="1"/>
  <c r="AJ60" i="10" s="1"/>
  <c r="AK60" i="10" s="1"/>
  <c r="AL60" i="10" s="1"/>
  <c r="AM60" i="10" s="1"/>
  <c r="AN60" i="10" s="1"/>
  <c r="AO60" i="10" s="1"/>
  <c r="AP60" i="10" s="1"/>
  <c r="AQ60" i="10" s="1"/>
  <c r="AR60" i="10" s="1"/>
  <c r="AS60" i="10" s="1"/>
  <c r="AT60" i="10" s="1"/>
  <c r="AU60" i="10" s="1"/>
  <c r="AV60" i="10" s="1"/>
  <c r="AW60" i="10" s="1"/>
  <c r="AX60" i="10" s="1"/>
  <c r="AY60" i="10" s="1"/>
  <c r="AZ60" i="10" s="1"/>
  <c r="BA60" i="10" s="1"/>
  <c r="BB60" i="10" s="1"/>
  <c r="BC60" i="10" s="1"/>
  <c r="BD60" i="10" s="1"/>
  <c r="BE60" i="10" s="1"/>
  <c r="BF60" i="10" s="1"/>
  <c r="BG60" i="10" s="1"/>
  <c r="BH60" i="10" s="1"/>
  <c r="BI60" i="10" s="1"/>
  <c r="BJ60" i="10" s="1"/>
  <c r="BK60" i="10" s="1"/>
  <c r="BL60" i="10" s="1"/>
  <c r="BM60" i="10" s="1"/>
  <c r="BN60" i="10" s="1"/>
  <c r="BO60" i="10" s="1"/>
  <c r="BP60" i="10" s="1"/>
  <c r="BQ60" i="10" s="1"/>
  <c r="BR60" i="10" s="1"/>
  <c r="BS60" i="10" s="1"/>
  <c r="BT60" i="10" s="1"/>
  <c r="C61" i="10"/>
  <c r="D61" i="10" s="1"/>
  <c r="E61" i="10" s="1"/>
  <c r="F61" i="10" s="1"/>
  <c r="G61" i="10" s="1"/>
  <c r="H61" i="10" s="1"/>
  <c r="I61" i="10" s="1"/>
  <c r="J61" i="10" s="1"/>
  <c r="K61" i="10" s="1"/>
  <c r="L61" i="10" s="1"/>
  <c r="M61" i="10" s="1"/>
  <c r="N61" i="10" s="1"/>
  <c r="O61" i="10" s="1"/>
  <c r="P61" i="10" s="1"/>
  <c r="Q61" i="10" s="1"/>
  <c r="R61" i="10" s="1"/>
  <c r="S61" i="10" s="1"/>
  <c r="T61" i="10" s="1"/>
  <c r="U61" i="10" s="1"/>
  <c r="V61" i="10" s="1"/>
  <c r="W61" i="10" s="1"/>
  <c r="X61" i="10" s="1"/>
  <c r="Y61" i="10" s="1"/>
  <c r="Z61" i="10" s="1"/>
  <c r="AA61" i="10" s="1"/>
  <c r="AB61" i="10" s="1"/>
  <c r="AC61" i="10" s="1"/>
  <c r="AD61" i="10" s="1"/>
  <c r="AE61" i="10" s="1"/>
  <c r="AF61" i="10" s="1"/>
  <c r="AG61" i="10" s="1"/>
  <c r="AH61" i="10" s="1"/>
  <c r="AI61" i="10" s="1"/>
  <c r="AJ61" i="10" s="1"/>
  <c r="AK61" i="10" s="1"/>
  <c r="AL61" i="10" s="1"/>
  <c r="AM61" i="10" s="1"/>
  <c r="AN61" i="10" s="1"/>
  <c r="AO61" i="10" s="1"/>
  <c r="AP61" i="10" s="1"/>
  <c r="AQ61" i="10" s="1"/>
  <c r="AR61" i="10" s="1"/>
  <c r="AS61" i="10" s="1"/>
  <c r="AT61" i="10" s="1"/>
  <c r="AU61" i="10" s="1"/>
  <c r="AV61" i="10" s="1"/>
  <c r="AW61" i="10" s="1"/>
  <c r="AX61" i="10" s="1"/>
  <c r="AY61" i="10" s="1"/>
  <c r="AZ61" i="10" s="1"/>
  <c r="BA61" i="10" s="1"/>
  <c r="BB61" i="10" s="1"/>
  <c r="BC61" i="10" s="1"/>
  <c r="BD61" i="10" s="1"/>
  <c r="BE61" i="10" s="1"/>
  <c r="BF61" i="10" s="1"/>
  <c r="BG61" i="10" s="1"/>
  <c r="BH61" i="10" s="1"/>
  <c r="BI61" i="10" s="1"/>
  <c r="BJ61" i="10" s="1"/>
  <c r="BK61" i="10" s="1"/>
  <c r="BL61" i="10" s="1"/>
  <c r="BM61" i="10" s="1"/>
  <c r="BN61" i="10" s="1"/>
  <c r="BO61" i="10" s="1"/>
  <c r="BP61" i="10" s="1"/>
  <c r="BQ61" i="10" s="1"/>
  <c r="BR61" i="10" s="1"/>
  <c r="BS61" i="10" s="1"/>
  <c r="BT61" i="10" s="1"/>
  <c r="C62" i="10"/>
  <c r="D62" i="10" s="1"/>
  <c r="E62" i="10" s="1"/>
  <c r="F62" i="10" s="1"/>
  <c r="G62" i="10" s="1"/>
  <c r="H62" i="10" s="1"/>
  <c r="I62" i="10" s="1"/>
  <c r="J62" i="10" s="1"/>
  <c r="K62" i="10" s="1"/>
  <c r="L62" i="10" s="1"/>
  <c r="M62" i="10" s="1"/>
  <c r="N62" i="10" s="1"/>
  <c r="O62" i="10" s="1"/>
  <c r="P62" i="10" s="1"/>
  <c r="Q62" i="10" s="1"/>
  <c r="R62" i="10" s="1"/>
  <c r="S62" i="10" s="1"/>
  <c r="T62" i="10" s="1"/>
  <c r="U62" i="10" s="1"/>
  <c r="V62" i="10" s="1"/>
  <c r="W62" i="10" s="1"/>
  <c r="X62" i="10" s="1"/>
  <c r="Y62" i="10" s="1"/>
  <c r="Z62" i="10" s="1"/>
  <c r="AA62" i="10" s="1"/>
  <c r="AB62" i="10" s="1"/>
  <c r="AC62" i="10" s="1"/>
  <c r="AD62" i="10" s="1"/>
  <c r="AE62" i="10" s="1"/>
  <c r="AF62" i="10" s="1"/>
  <c r="AG62" i="10" s="1"/>
  <c r="AH62" i="10" s="1"/>
  <c r="AI62" i="10" s="1"/>
  <c r="AJ62" i="10" s="1"/>
  <c r="AK62" i="10" s="1"/>
  <c r="AL62" i="10" s="1"/>
  <c r="AM62" i="10" s="1"/>
  <c r="AN62" i="10" s="1"/>
  <c r="AO62" i="10" s="1"/>
  <c r="AP62" i="10" s="1"/>
  <c r="AQ62" i="10" s="1"/>
  <c r="AR62" i="10" s="1"/>
  <c r="AS62" i="10" s="1"/>
  <c r="AT62" i="10" s="1"/>
  <c r="AU62" i="10" s="1"/>
  <c r="AV62" i="10" s="1"/>
  <c r="AW62" i="10" s="1"/>
  <c r="AX62" i="10" s="1"/>
  <c r="AY62" i="10" s="1"/>
  <c r="AZ62" i="10" s="1"/>
  <c r="BA62" i="10" s="1"/>
  <c r="BB62" i="10" s="1"/>
  <c r="BC62" i="10" s="1"/>
  <c r="BD62" i="10" s="1"/>
  <c r="BE62" i="10" s="1"/>
  <c r="BF62" i="10" s="1"/>
  <c r="BG62" i="10" s="1"/>
  <c r="BH62" i="10" s="1"/>
  <c r="BI62" i="10" s="1"/>
  <c r="BJ62" i="10" s="1"/>
  <c r="BK62" i="10" s="1"/>
  <c r="BL62" i="10" s="1"/>
  <c r="BM62" i="10" s="1"/>
  <c r="BN62" i="10" s="1"/>
  <c r="BO62" i="10" s="1"/>
  <c r="BP62" i="10" s="1"/>
  <c r="BQ62" i="10" s="1"/>
  <c r="BR62" i="10" s="1"/>
  <c r="BS62" i="10" s="1"/>
  <c r="BT62" i="10" s="1"/>
  <c r="C63" i="10"/>
  <c r="D63" i="10" s="1"/>
  <c r="E63" i="10" s="1"/>
  <c r="F63" i="10" s="1"/>
  <c r="G63" i="10" s="1"/>
  <c r="H63" i="10" s="1"/>
  <c r="I63" i="10" s="1"/>
  <c r="J63" i="10" s="1"/>
  <c r="K63" i="10" s="1"/>
  <c r="L63" i="10" s="1"/>
  <c r="M63" i="10" s="1"/>
  <c r="N63" i="10" s="1"/>
  <c r="O63" i="10" s="1"/>
  <c r="P63" i="10" s="1"/>
  <c r="Q63" i="10" s="1"/>
  <c r="R63" i="10" s="1"/>
  <c r="S63" i="10" s="1"/>
  <c r="T63" i="10" s="1"/>
  <c r="U63" i="10" s="1"/>
  <c r="V63" i="10" s="1"/>
  <c r="W63" i="10" s="1"/>
  <c r="X63" i="10" s="1"/>
  <c r="Y63" i="10" s="1"/>
  <c r="Z63" i="10" s="1"/>
  <c r="AA63" i="10" s="1"/>
  <c r="AB63" i="10" s="1"/>
  <c r="AC63" i="10" s="1"/>
  <c r="AD63" i="10" s="1"/>
  <c r="AE63" i="10" s="1"/>
  <c r="AF63" i="10" s="1"/>
  <c r="AG63" i="10" s="1"/>
  <c r="AH63" i="10" s="1"/>
  <c r="AI63" i="10" s="1"/>
  <c r="AJ63" i="10" s="1"/>
  <c r="AK63" i="10" s="1"/>
  <c r="AL63" i="10" s="1"/>
  <c r="AM63" i="10" s="1"/>
  <c r="AN63" i="10" s="1"/>
  <c r="AO63" i="10" s="1"/>
  <c r="AP63" i="10" s="1"/>
  <c r="AQ63" i="10" s="1"/>
  <c r="AR63" i="10" s="1"/>
  <c r="AS63" i="10" s="1"/>
  <c r="AT63" i="10" s="1"/>
  <c r="AU63" i="10" s="1"/>
  <c r="AV63" i="10" s="1"/>
  <c r="AW63" i="10" s="1"/>
  <c r="AX63" i="10" s="1"/>
  <c r="AY63" i="10" s="1"/>
  <c r="AZ63" i="10" s="1"/>
  <c r="BA63" i="10" s="1"/>
  <c r="BB63" i="10" s="1"/>
  <c r="BC63" i="10" s="1"/>
  <c r="BD63" i="10" s="1"/>
  <c r="BE63" i="10" s="1"/>
  <c r="BF63" i="10" s="1"/>
  <c r="BG63" i="10" s="1"/>
  <c r="BH63" i="10" s="1"/>
  <c r="BI63" i="10" s="1"/>
  <c r="BJ63" i="10" s="1"/>
  <c r="BK63" i="10" s="1"/>
  <c r="BL63" i="10" s="1"/>
  <c r="BM63" i="10" s="1"/>
  <c r="BN63" i="10" s="1"/>
  <c r="BO63" i="10" s="1"/>
  <c r="BP63" i="10" s="1"/>
  <c r="BQ63" i="10" s="1"/>
  <c r="BR63" i="10" s="1"/>
  <c r="BS63" i="10" s="1"/>
  <c r="BT63" i="10" s="1"/>
  <c r="C64" i="10"/>
  <c r="D64" i="10" s="1"/>
  <c r="E64" i="10" s="1"/>
  <c r="F64" i="10" s="1"/>
  <c r="G64" i="10" s="1"/>
  <c r="H64" i="10" s="1"/>
  <c r="I64" i="10" s="1"/>
  <c r="J64" i="10" s="1"/>
  <c r="K64" i="10" s="1"/>
  <c r="L64" i="10" s="1"/>
  <c r="M64" i="10" s="1"/>
  <c r="N64" i="10" s="1"/>
  <c r="O64" i="10" s="1"/>
  <c r="P64" i="10" s="1"/>
  <c r="Q64" i="10" s="1"/>
  <c r="R64" i="10" s="1"/>
  <c r="S64" i="10" s="1"/>
  <c r="T64" i="10" s="1"/>
  <c r="U64" i="10" s="1"/>
  <c r="V64" i="10" s="1"/>
  <c r="W64" i="10" s="1"/>
  <c r="X64" i="10" s="1"/>
  <c r="Y64" i="10" s="1"/>
  <c r="Z64" i="10" s="1"/>
  <c r="AA64" i="10" s="1"/>
  <c r="AB64" i="10" s="1"/>
  <c r="AC64" i="10" s="1"/>
  <c r="AD64" i="10" s="1"/>
  <c r="AE64" i="10" s="1"/>
  <c r="AF64" i="10" s="1"/>
  <c r="AG64" i="10" s="1"/>
  <c r="AH64" i="10" s="1"/>
  <c r="AI64" i="10" s="1"/>
  <c r="AJ64" i="10" s="1"/>
  <c r="AK64" i="10" s="1"/>
  <c r="AL64" i="10" s="1"/>
  <c r="AM64" i="10" s="1"/>
  <c r="AN64" i="10" s="1"/>
  <c r="AO64" i="10" s="1"/>
  <c r="AP64" i="10" s="1"/>
  <c r="AQ64" i="10" s="1"/>
  <c r="AR64" i="10" s="1"/>
  <c r="AS64" i="10" s="1"/>
  <c r="AT64" i="10" s="1"/>
  <c r="AU64" i="10" s="1"/>
  <c r="AV64" i="10" s="1"/>
  <c r="AW64" i="10" s="1"/>
  <c r="AX64" i="10" s="1"/>
  <c r="AY64" i="10" s="1"/>
  <c r="AZ64" i="10" s="1"/>
  <c r="BA64" i="10" s="1"/>
  <c r="BB64" i="10" s="1"/>
  <c r="BC64" i="10" s="1"/>
  <c r="BD64" i="10" s="1"/>
  <c r="BE64" i="10" s="1"/>
  <c r="BF64" i="10" s="1"/>
  <c r="BG64" i="10" s="1"/>
  <c r="BH64" i="10" s="1"/>
  <c r="BI64" i="10" s="1"/>
  <c r="BJ64" i="10" s="1"/>
  <c r="BK64" i="10" s="1"/>
  <c r="BL64" i="10" s="1"/>
  <c r="BM64" i="10" s="1"/>
  <c r="BN64" i="10" s="1"/>
  <c r="BO64" i="10" s="1"/>
  <c r="BP64" i="10" s="1"/>
  <c r="BQ64" i="10" s="1"/>
  <c r="BR64" i="10" s="1"/>
  <c r="BS64" i="10" s="1"/>
  <c r="BT64" i="10" s="1"/>
  <c r="C65" i="10"/>
  <c r="D65" i="10" s="1"/>
  <c r="E65" i="10" s="1"/>
  <c r="F65" i="10" s="1"/>
  <c r="G65" i="10" s="1"/>
  <c r="H65" i="10" s="1"/>
  <c r="I65" i="10" s="1"/>
  <c r="J65" i="10" s="1"/>
  <c r="K65" i="10" s="1"/>
  <c r="L65" i="10" s="1"/>
  <c r="M65" i="10" s="1"/>
  <c r="N65" i="10" s="1"/>
  <c r="O65" i="10" s="1"/>
  <c r="P65" i="10" s="1"/>
  <c r="Q65" i="10" s="1"/>
  <c r="R65" i="10" s="1"/>
  <c r="S65" i="10" s="1"/>
  <c r="T65" i="10" s="1"/>
  <c r="U65" i="10" s="1"/>
  <c r="V65" i="10" s="1"/>
  <c r="W65" i="10" s="1"/>
  <c r="X65" i="10" s="1"/>
  <c r="Y65" i="10" s="1"/>
  <c r="Z65" i="10" s="1"/>
  <c r="AA65" i="10" s="1"/>
  <c r="AB65" i="10" s="1"/>
  <c r="AC65" i="10" s="1"/>
  <c r="AD65" i="10" s="1"/>
  <c r="AE65" i="10" s="1"/>
  <c r="AF65" i="10" s="1"/>
  <c r="AG65" i="10" s="1"/>
  <c r="AH65" i="10" s="1"/>
  <c r="AI65" i="10" s="1"/>
  <c r="AJ65" i="10" s="1"/>
  <c r="AK65" i="10" s="1"/>
  <c r="AL65" i="10" s="1"/>
  <c r="AM65" i="10" s="1"/>
  <c r="AN65" i="10" s="1"/>
  <c r="AO65" i="10" s="1"/>
  <c r="AP65" i="10" s="1"/>
  <c r="AQ65" i="10" s="1"/>
  <c r="AR65" i="10" s="1"/>
  <c r="AS65" i="10" s="1"/>
  <c r="AT65" i="10" s="1"/>
  <c r="AU65" i="10" s="1"/>
  <c r="AV65" i="10" s="1"/>
  <c r="AW65" i="10" s="1"/>
  <c r="AX65" i="10" s="1"/>
  <c r="AY65" i="10" s="1"/>
  <c r="AZ65" i="10" s="1"/>
  <c r="BA65" i="10" s="1"/>
  <c r="BB65" i="10" s="1"/>
  <c r="BC65" i="10" s="1"/>
  <c r="BD65" i="10" s="1"/>
  <c r="BE65" i="10" s="1"/>
  <c r="BF65" i="10" s="1"/>
  <c r="BG65" i="10" s="1"/>
  <c r="BH65" i="10" s="1"/>
  <c r="BI65" i="10" s="1"/>
  <c r="BJ65" i="10" s="1"/>
  <c r="BK65" i="10" s="1"/>
  <c r="BL65" i="10" s="1"/>
  <c r="BM65" i="10" s="1"/>
  <c r="BN65" i="10" s="1"/>
  <c r="BO65" i="10" s="1"/>
  <c r="BP65" i="10" s="1"/>
  <c r="BQ65" i="10" s="1"/>
  <c r="BR65" i="10" s="1"/>
  <c r="BS65" i="10" s="1"/>
  <c r="BT65" i="10" s="1"/>
  <c r="C66" i="10"/>
  <c r="D66" i="10" s="1"/>
  <c r="E66" i="10" s="1"/>
  <c r="F66" i="10" s="1"/>
  <c r="G66" i="10" s="1"/>
  <c r="H66" i="10" s="1"/>
  <c r="I66" i="10" s="1"/>
  <c r="J66" i="10" s="1"/>
  <c r="K66" i="10" s="1"/>
  <c r="L66" i="10" s="1"/>
  <c r="M66" i="10" s="1"/>
  <c r="N66" i="10" s="1"/>
  <c r="O66" i="10" s="1"/>
  <c r="P66" i="10" s="1"/>
  <c r="Q66" i="10" s="1"/>
  <c r="R66" i="10" s="1"/>
  <c r="S66" i="10" s="1"/>
  <c r="T66" i="10" s="1"/>
  <c r="U66" i="10" s="1"/>
  <c r="V66" i="10" s="1"/>
  <c r="W66" i="10" s="1"/>
  <c r="X66" i="10" s="1"/>
  <c r="Y66" i="10" s="1"/>
  <c r="Z66" i="10" s="1"/>
  <c r="AA66" i="10" s="1"/>
  <c r="AB66" i="10" s="1"/>
  <c r="AC66" i="10" s="1"/>
  <c r="AD66" i="10" s="1"/>
  <c r="AE66" i="10" s="1"/>
  <c r="AF66" i="10" s="1"/>
  <c r="AG66" i="10" s="1"/>
  <c r="AH66" i="10" s="1"/>
  <c r="AI66" i="10" s="1"/>
  <c r="AJ66" i="10" s="1"/>
  <c r="AK66" i="10" s="1"/>
  <c r="AL66" i="10" s="1"/>
  <c r="AM66" i="10" s="1"/>
  <c r="AN66" i="10" s="1"/>
  <c r="AO66" i="10" s="1"/>
  <c r="AP66" i="10" s="1"/>
  <c r="AQ66" i="10" s="1"/>
  <c r="AR66" i="10" s="1"/>
  <c r="AS66" i="10" s="1"/>
  <c r="AT66" i="10" s="1"/>
  <c r="AU66" i="10" s="1"/>
  <c r="AV66" i="10" s="1"/>
  <c r="AW66" i="10" s="1"/>
  <c r="AX66" i="10" s="1"/>
  <c r="AY66" i="10" s="1"/>
  <c r="AZ66" i="10" s="1"/>
  <c r="BA66" i="10" s="1"/>
  <c r="BB66" i="10" s="1"/>
  <c r="BC66" i="10" s="1"/>
  <c r="BD66" i="10" s="1"/>
  <c r="BE66" i="10" s="1"/>
  <c r="BF66" i="10" s="1"/>
  <c r="BG66" i="10" s="1"/>
  <c r="BH66" i="10" s="1"/>
  <c r="BI66" i="10" s="1"/>
  <c r="BJ66" i="10" s="1"/>
  <c r="BK66" i="10" s="1"/>
  <c r="BL66" i="10" s="1"/>
  <c r="BM66" i="10" s="1"/>
  <c r="BN66" i="10" s="1"/>
  <c r="BO66" i="10" s="1"/>
  <c r="BP66" i="10" s="1"/>
  <c r="BQ66" i="10" s="1"/>
  <c r="BR66" i="10" s="1"/>
  <c r="BS66" i="10" s="1"/>
  <c r="BT66" i="10" s="1"/>
  <c r="C67" i="10"/>
  <c r="D67" i="10" s="1"/>
  <c r="E67" i="10" s="1"/>
  <c r="F67" i="10" s="1"/>
  <c r="G67" i="10" s="1"/>
  <c r="H67" i="10" s="1"/>
  <c r="I67" i="10" s="1"/>
  <c r="J67" i="10" s="1"/>
  <c r="K67" i="10" s="1"/>
  <c r="L67" i="10" s="1"/>
  <c r="M67" i="10" s="1"/>
  <c r="N67" i="10" s="1"/>
  <c r="O67" i="10" s="1"/>
  <c r="P67" i="10" s="1"/>
  <c r="Q67" i="10" s="1"/>
  <c r="R67" i="10" s="1"/>
  <c r="S67" i="10" s="1"/>
  <c r="T67" i="10" s="1"/>
  <c r="U67" i="10" s="1"/>
  <c r="V67" i="10" s="1"/>
  <c r="W67" i="10" s="1"/>
  <c r="X67" i="10" s="1"/>
  <c r="Y67" i="10" s="1"/>
  <c r="Z67" i="10" s="1"/>
  <c r="AA67" i="10" s="1"/>
  <c r="AB67" i="10" s="1"/>
  <c r="AC67" i="10" s="1"/>
  <c r="AD67" i="10" s="1"/>
  <c r="AE67" i="10" s="1"/>
  <c r="AF67" i="10" s="1"/>
  <c r="AG67" i="10" s="1"/>
  <c r="AH67" i="10" s="1"/>
  <c r="AI67" i="10" s="1"/>
  <c r="AJ67" i="10" s="1"/>
  <c r="AK67" i="10" s="1"/>
  <c r="AL67" i="10" s="1"/>
  <c r="AM67" i="10" s="1"/>
  <c r="AN67" i="10" s="1"/>
  <c r="AO67" i="10" s="1"/>
  <c r="AP67" i="10" s="1"/>
  <c r="AQ67" i="10" s="1"/>
  <c r="AR67" i="10" s="1"/>
  <c r="AS67" i="10" s="1"/>
  <c r="AT67" i="10" s="1"/>
  <c r="AU67" i="10" s="1"/>
  <c r="AV67" i="10" s="1"/>
  <c r="AW67" i="10" s="1"/>
  <c r="AX67" i="10" s="1"/>
  <c r="AY67" i="10" s="1"/>
  <c r="AZ67" i="10" s="1"/>
  <c r="BA67" i="10" s="1"/>
  <c r="BB67" i="10" s="1"/>
  <c r="BC67" i="10" s="1"/>
  <c r="BD67" i="10" s="1"/>
  <c r="BE67" i="10" s="1"/>
  <c r="BF67" i="10" s="1"/>
  <c r="BG67" i="10" s="1"/>
  <c r="BH67" i="10" s="1"/>
  <c r="BI67" i="10" s="1"/>
  <c r="BJ67" i="10" s="1"/>
  <c r="BK67" i="10" s="1"/>
  <c r="BL67" i="10" s="1"/>
  <c r="BM67" i="10" s="1"/>
  <c r="BN67" i="10" s="1"/>
  <c r="BO67" i="10" s="1"/>
  <c r="BP67" i="10" s="1"/>
  <c r="BQ67" i="10" s="1"/>
  <c r="BR67" i="10" s="1"/>
  <c r="BS67" i="10" s="1"/>
  <c r="BT67" i="10" s="1"/>
  <c r="C68" i="10"/>
  <c r="D68" i="10" s="1"/>
  <c r="E68" i="10" s="1"/>
  <c r="F68" i="10" s="1"/>
  <c r="G68" i="10" s="1"/>
  <c r="H68" i="10" s="1"/>
  <c r="I68" i="10" s="1"/>
  <c r="J68" i="10" s="1"/>
  <c r="K68" i="10" s="1"/>
  <c r="L68" i="10" s="1"/>
  <c r="M68" i="10" s="1"/>
  <c r="N68" i="10" s="1"/>
  <c r="O68" i="10" s="1"/>
  <c r="P68" i="10" s="1"/>
  <c r="Q68" i="10" s="1"/>
  <c r="R68" i="10" s="1"/>
  <c r="S68" i="10" s="1"/>
  <c r="T68" i="10" s="1"/>
  <c r="U68" i="10" s="1"/>
  <c r="V68" i="10" s="1"/>
  <c r="W68" i="10" s="1"/>
  <c r="X68" i="10" s="1"/>
  <c r="Y68" i="10" s="1"/>
  <c r="Z68" i="10" s="1"/>
  <c r="AA68" i="10" s="1"/>
  <c r="AB68" i="10" s="1"/>
  <c r="AC68" i="10" s="1"/>
  <c r="AD68" i="10" s="1"/>
  <c r="AE68" i="10" s="1"/>
  <c r="AF68" i="10" s="1"/>
  <c r="AG68" i="10" s="1"/>
  <c r="AH68" i="10" s="1"/>
  <c r="AI68" i="10" s="1"/>
  <c r="AJ68" i="10" s="1"/>
  <c r="AK68" i="10" s="1"/>
  <c r="AL68" i="10" s="1"/>
  <c r="AM68" i="10" s="1"/>
  <c r="AN68" i="10" s="1"/>
  <c r="AO68" i="10" s="1"/>
  <c r="AP68" i="10" s="1"/>
  <c r="AQ68" i="10" s="1"/>
  <c r="AR68" i="10" s="1"/>
  <c r="AS68" i="10" s="1"/>
  <c r="AT68" i="10" s="1"/>
  <c r="AU68" i="10" s="1"/>
  <c r="AV68" i="10" s="1"/>
  <c r="AW68" i="10" s="1"/>
  <c r="AX68" i="10" s="1"/>
  <c r="AY68" i="10" s="1"/>
  <c r="AZ68" i="10" s="1"/>
  <c r="BA68" i="10" s="1"/>
  <c r="BB68" i="10" s="1"/>
  <c r="BC68" i="10" s="1"/>
  <c r="BD68" i="10" s="1"/>
  <c r="BE68" i="10" s="1"/>
  <c r="BF68" i="10" s="1"/>
  <c r="BG68" i="10" s="1"/>
  <c r="BH68" i="10" s="1"/>
  <c r="BI68" i="10" s="1"/>
  <c r="BJ68" i="10" s="1"/>
  <c r="BK68" i="10" s="1"/>
  <c r="BL68" i="10" s="1"/>
  <c r="BM68" i="10" s="1"/>
  <c r="BN68" i="10" s="1"/>
  <c r="BO68" i="10" s="1"/>
  <c r="BP68" i="10" s="1"/>
  <c r="BQ68" i="10" s="1"/>
  <c r="BR68" i="10" s="1"/>
  <c r="BS68" i="10" s="1"/>
  <c r="BT68" i="10" s="1"/>
  <c r="C69" i="10"/>
  <c r="D69" i="10" s="1"/>
  <c r="E69" i="10" s="1"/>
  <c r="F69" i="10" s="1"/>
  <c r="G69" i="10" s="1"/>
  <c r="H69" i="10" s="1"/>
  <c r="I69" i="10" s="1"/>
  <c r="J69" i="10" s="1"/>
  <c r="K69" i="10" s="1"/>
  <c r="L69" i="10" s="1"/>
  <c r="M69" i="10" s="1"/>
  <c r="N69" i="10" s="1"/>
  <c r="O69" i="10" s="1"/>
  <c r="P69" i="10" s="1"/>
  <c r="Q69" i="10" s="1"/>
  <c r="R69" i="10" s="1"/>
  <c r="S69" i="10" s="1"/>
  <c r="T69" i="10" s="1"/>
  <c r="U69" i="10" s="1"/>
  <c r="V69" i="10" s="1"/>
  <c r="W69" i="10" s="1"/>
  <c r="X69" i="10" s="1"/>
  <c r="Y69" i="10" s="1"/>
  <c r="Z69" i="10" s="1"/>
  <c r="AA69" i="10" s="1"/>
  <c r="AB69" i="10" s="1"/>
  <c r="AC69" i="10" s="1"/>
  <c r="AD69" i="10" s="1"/>
  <c r="AE69" i="10" s="1"/>
  <c r="AF69" i="10" s="1"/>
  <c r="AG69" i="10" s="1"/>
  <c r="AH69" i="10" s="1"/>
  <c r="AI69" i="10" s="1"/>
  <c r="AJ69" i="10" s="1"/>
  <c r="AK69" i="10" s="1"/>
  <c r="AL69" i="10" s="1"/>
  <c r="AM69" i="10" s="1"/>
  <c r="AN69" i="10" s="1"/>
  <c r="AO69" i="10" s="1"/>
  <c r="AP69" i="10" s="1"/>
  <c r="AQ69" i="10" s="1"/>
  <c r="AR69" i="10" s="1"/>
  <c r="AS69" i="10" s="1"/>
  <c r="AT69" i="10" s="1"/>
  <c r="AU69" i="10" s="1"/>
  <c r="AV69" i="10" s="1"/>
  <c r="AW69" i="10" s="1"/>
  <c r="AX69" i="10" s="1"/>
  <c r="AY69" i="10" s="1"/>
  <c r="AZ69" i="10" s="1"/>
  <c r="BA69" i="10" s="1"/>
  <c r="BB69" i="10" s="1"/>
  <c r="BC69" i="10" s="1"/>
  <c r="BD69" i="10" s="1"/>
  <c r="BE69" i="10" s="1"/>
  <c r="BF69" i="10" s="1"/>
  <c r="BG69" i="10" s="1"/>
  <c r="BH69" i="10" s="1"/>
  <c r="BI69" i="10" s="1"/>
  <c r="BJ69" i="10" s="1"/>
  <c r="BK69" i="10" s="1"/>
  <c r="BL69" i="10" s="1"/>
  <c r="BM69" i="10" s="1"/>
  <c r="BN69" i="10" s="1"/>
  <c r="BO69" i="10" s="1"/>
  <c r="BP69" i="10" s="1"/>
  <c r="BQ69" i="10" s="1"/>
  <c r="BR69" i="10" s="1"/>
  <c r="BS69" i="10" s="1"/>
  <c r="BT69" i="10" s="1"/>
  <c r="C70" i="10"/>
  <c r="D70" i="10" s="1"/>
  <c r="E70" i="10" s="1"/>
  <c r="F70" i="10" s="1"/>
  <c r="G70" i="10" s="1"/>
  <c r="H70" i="10" s="1"/>
  <c r="I70" i="10" s="1"/>
  <c r="J70" i="10" s="1"/>
  <c r="K70" i="10" s="1"/>
  <c r="L70" i="10" s="1"/>
  <c r="M70" i="10" s="1"/>
  <c r="N70" i="10" s="1"/>
  <c r="O70" i="10" s="1"/>
  <c r="P70" i="10" s="1"/>
  <c r="Q70" i="10" s="1"/>
  <c r="R70" i="10" s="1"/>
  <c r="S70" i="10" s="1"/>
  <c r="T70" i="10" s="1"/>
  <c r="U70" i="10" s="1"/>
  <c r="V70" i="10" s="1"/>
  <c r="W70" i="10" s="1"/>
  <c r="X70" i="10" s="1"/>
  <c r="Y70" i="10" s="1"/>
  <c r="Z70" i="10" s="1"/>
  <c r="AA70" i="10" s="1"/>
  <c r="AB70" i="10" s="1"/>
  <c r="AC70" i="10" s="1"/>
  <c r="AD70" i="10" s="1"/>
  <c r="AE70" i="10" s="1"/>
  <c r="AF70" i="10" s="1"/>
  <c r="AG70" i="10" s="1"/>
  <c r="AH70" i="10" s="1"/>
  <c r="AI70" i="10" s="1"/>
  <c r="AJ70" i="10" s="1"/>
  <c r="AK70" i="10" s="1"/>
  <c r="AL70" i="10" s="1"/>
  <c r="AM70" i="10" s="1"/>
  <c r="AN70" i="10" s="1"/>
  <c r="AO70" i="10" s="1"/>
  <c r="AP70" i="10" s="1"/>
  <c r="AQ70" i="10" s="1"/>
  <c r="AR70" i="10" s="1"/>
  <c r="AS70" i="10" s="1"/>
  <c r="AT70" i="10" s="1"/>
  <c r="AU70" i="10" s="1"/>
  <c r="AV70" i="10" s="1"/>
  <c r="AW70" i="10" s="1"/>
  <c r="AX70" i="10" s="1"/>
  <c r="AY70" i="10" s="1"/>
  <c r="AZ70" i="10" s="1"/>
  <c r="BA70" i="10" s="1"/>
  <c r="BB70" i="10" s="1"/>
  <c r="BC70" i="10" s="1"/>
  <c r="BD70" i="10" s="1"/>
  <c r="BE70" i="10" s="1"/>
  <c r="BF70" i="10" s="1"/>
  <c r="BG70" i="10" s="1"/>
  <c r="BH70" i="10" s="1"/>
  <c r="BI70" i="10" s="1"/>
  <c r="BJ70" i="10" s="1"/>
  <c r="BK70" i="10" s="1"/>
  <c r="BL70" i="10" s="1"/>
  <c r="BM70" i="10" s="1"/>
  <c r="BN70" i="10" s="1"/>
  <c r="BO70" i="10" s="1"/>
  <c r="BP70" i="10" s="1"/>
  <c r="BQ70" i="10" s="1"/>
  <c r="BR70" i="10" s="1"/>
  <c r="BS70" i="10" s="1"/>
  <c r="BT70" i="10" s="1"/>
  <c r="C71" i="10"/>
  <c r="D71" i="10" s="1"/>
  <c r="E71" i="10" s="1"/>
  <c r="F71" i="10" s="1"/>
  <c r="G71" i="10" s="1"/>
  <c r="H71" i="10" s="1"/>
  <c r="I71" i="10" s="1"/>
  <c r="J71" i="10" s="1"/>
  <c r="K71" i="10" s="1"/>
  <c r="L71" i="10" s="1"/>
  <c r="M71" i="10" s="1"/>
  <c r="N71" i="10" s="1"/>
  <c r="O71" i="10" s="1"/>
  <c r="P71" i="10" s="1"/>
  <c r="Q71" i="10" s="1"/>
  <c r="R71" i="10" s="1"/>
  <c r="S71" i="10" s="1"/>
  <c r="T71" i="10" s="1"/>
  <c r="U71" i="10" s="1"/>
  <c r="V71" i="10" s="1"/>
  <c r="W71" i="10" s="1"/>
  <c r="X71" i="10" s="1"/>
  <c r="Y71" i="10" s="1"/>
  <c r="Z71" i="10" s="1"/>
  <c r="AA71" i="10" s="1"/>
  <c r="AB71" i="10" s="1"/>
  <c r="AC71" i="10" s="1"/>
  <c r="AD71" i="10" s="1"/>
  <c r="AE71" i="10" s="1"/>
  <c r="AF71" i="10" s="1"/>
  <c r="AG71" i="10" s="1"/>
  <c r="AH71" i="10" s="1"/>
  <c r="AI71" i="10" s="1"/>
  <c r="AJ71" i="10" s="1"/>
  <c r="AK71" i="10" s="1"/>
  <c r="AL71" i="10" s="1"/>
  <c r="AM71" i="10" s="1"/>
  <c r="AN71" i="10" s="1"/>
  <c r="AO71" i="10" s="1"/>
  <c r="AP71" i="10" s="1"/>
  <c r="AQ71" i="10" s="1"/>
  <c r="AR71" i="10" s="1"/>
  <c r="AS71" i="10" s="1"/>
  <c r="AT71" i="10" s="1"/>
  <c r="AU71" i="10" s="1"/>
  <c r="AV71" i="10" s="1"/>
  <c r="AW71" i="10" s="1"/>
  <c r="AX71" i="10" s="1"/>
  <c r="AY71" i="10" s="1"/>
  <c r="AZ71" i="10" s="1"/>
  <c r="BA71" i="10" s="1"/>
  <c r="BB71" i="10" s="1"/>
  <c r="BC71" i="10" s="1"/>
  <c r="BD71" i="10" s="1"/>
  <c r="BE71" i="10" s="1"/>
  <c r="BF71" i="10" s="1"/>
  <c r="BG71" i="10" s="1"/>
  <c r="BH71" i="10" s="1"/>
  <c r="BI71" i="10" s="1"/>
  <c r="BJ71" i="10" s="1"/>
  <c r="BK71" i="10" s="1"/>
  <c r="BL71" i="10" s="1"/>
  <c r="BM71" i="10" s="1"/>
  <c r="BN71" i="10" s="1"/>
  <c r="BO71" i="10" s="1"/>
  <c r="BP71" i="10" s="1"/>
  <c r="BQ71" i="10" s="1"/>
  <c r="BR71" i="10" s="1"/>
  <c r="BS71" i="10" s="1"/>
  <c r="BT71" i="10" s="1"/>
  <c r="C72" i="10"/>
  <c r="D72" i="10" s="1"/>
  <c r="E72" i="10" s="1"/>
  <c r="F72" i="10" s="1"/>
  <c r="G72" i="10" s="1"/>
  <c r="H72" i="10" s="1"/>
  <c r="I72" i="10" s="1"/>
  <c r="J72" i="10" s="1"/>
  <c r="K72" i="10" s="1"/>
  <c r="L72" i="10" s="1"/>
  <c r="M72" i="10" s="1"/>
  <c r="N72" i="10" s="1"/>
  <c r="O72" i="10" s="1"/>
  <c r="P72" i="10" s="1"/>
  <c r="Q72" i="10" s="1"/>
  <c r="R72" i="10" s="1"/>
  <c r="S72" i="10" s="1"/>
  <c r="T72" i="10" s="1"/>
  <c r="U72" i="10" s="1"/>
  <c r="V72" i="10" s="1"/>
  <c r="W72" i="10" s="1"/>
  <c r="X72" i="10" s="1"/>
  <c r="Y72" i="10" s="1"/>
  <c r="Z72" i="10" s="1"/>
  <c r="AA72" i="10" s="1"/>
  <c r="AB72" i="10" s="1"/>
  <c r="AC72" i="10" s="1"/>
  <c r="AD72" i="10" s="1"/>
  <c r="AE72" i="10" s="1"/>
  <c r="AF72" i="10" s="1"/>
  <c r="AG72" i="10" s="1"/>
  <c r="AH72" i="10" s="1"/>
  <c r="AI72" i="10" s="1"/>
  <c r="AJ72" i="10" s="1"/>
  <c r="AK72" i="10" s="1"/>
  <c r="AL72" i="10" s="1"/>
  <c r="AM72" i="10" s="1"/>
  <c r="AN72" i="10" s="1"/>
  <c r="AO72" i="10" s="1"/>
  <c r="AP72" i="10" s="1"/>
  <c r="AQ72" i="10" s="1"/>
  <c r="AR72" i="10" s="1"/>
  <c r="AS72" i="10" s="1"/>
  <c r="AT72" i="10" s="1"/>
  <c r="AU72" i="10" s="1"/>
  <c r="AV72" i="10" s="1"/>
  <c r="AW72" i="10" s="1"/>
  <c r="AX72" i="10" s="1"/>
  <c r="AY72" i="10" s="1"/>
  <c r="AZ72" i="10" s="1"/>
  <c r="BA72" i="10" s="1"/>
  <c r="BB72" i="10" s="1"/>
  <c r="BC72" i="10" s="1"/>
  <c r="BD72" i="10" s="1"/>
  <c r="BE72" i="10" s="1"/>
  <c r="BF72" i="10" s="1"/>
  <c r="BG72" i="10" s="1"/>
  <c r="BH72" i="10" s="1"/>
  <c r="BI72" i="10" s="1"/>
  <c r="BJ72" i="10" s="1"/>
  <c r="BK72" i="10" s="1"/>
  <c r="BL72" i="10" s="1"/>
  <c r="BM72" i="10" s="1"/>
  <c r="BN72" i="10" s="1"/>
  <c r="BO72" i="10" s="1"/>
  <c r="BP72" i="10" s="1"/>
  <c r="BQ72" i="10" s="1"/>
  <c r="BR72" i="10" s="1"/>
  <c r="BS72" i="10" s="1"/>
  <c r="BT72" i="10" s="1"/>
  <c r="C73" i="10"/>
  <c r="D73" i="10" s="1"/>
  <c r="E73" i="10" s="1"/>
  <c r="F73" i="10" s="1"/>
  <c r="G73" i="10" s="1"/>
  <c r="H73" i="10" s="1"/>
  <c r="I73" i="10" s="1"/>
  <c r="J73" i="10" s="1"/>
  <c r="K73" i="10" s="1"/>
  <c r="L73" i="10" s="1"/>
  <c r="M73" i="10" s="1"/>
  <c r="N73" i="10" s="1"/>
  <c r="O73" i="10" s="1"/>
  <c r="P73" i="10" s="1"/>
  <c r="Q73" i="10" s="1"/>
  <c r="R73" i="10" s="1"/>
  <c r="S73" i="10" s="1"/>
  <c r="T73" i="10" s="1"/>
  <c r="U73" i="10" s="1"/>
  <c r="V73" i="10" s="1"/>
  <c r="W73" i="10" s="1"/>
  <c r="X73" i="10" s="1"/>
  <c r="Y73" i="10" s="1"/>
  <c r="Z73" i="10" s="1"/>
  <c r="AA73" i="10" s="1"/>
  <c r="AB73" i="10" s="1"/>
  <c r="AC73" i="10" s="1"/>
  <c r="AD73" i="10" s="1"/>
  <c r="AE73" i="10" s="1"/>
  <c r="AF73" i="10" s="1"/>
  <c r="AG73" i="10" s="1"/>
  <c r="AH73" i="10" s="1"/>
  <c r="AI73" i="10" s="1"/>
  <c r="AJ73" i="10" s="1"/>
  <c r="AK73" i="10" s="1"/>
  <c r="AL73" i="10" s="1"/>
  <c r="AM73" i="10" s="1"/>
  <c r="AN73" i="10" s="1"/>
  <c r="AO73" i="10" s="1"/>
  <c r="AP73" i="10" s="1"/>
  <c r="AQ73" i="10" s="1"/>
  <c r="AR73" i="10" s="1"/>
  <c r="AS73" i="10" s="1"/>
  <c r="AT73" i="10" s="1"/>
  <c r="AU73" i="10" s="1"/>
  <c r="AV73" i="10" s="1"/>
  <c r="AW73" i="10" s="1"/>
  <c r="AX73" i="10" s="1"/>
  <c r="AY73" i="10" s="1"/>
  <c r="AZ73" i="10" s="1"/>
  <c r="BA73" i="10" s="1"/>
  <c r="BB73" i="10" s="1"/>
  <c r="BC73" i="10" s="1"/>
  <c r="BD73" i="10" s="1"/>
  <c r="BE73" i="10" s="1"/>
  <c r="BF73" i="10" s="1"/>
  <c r="BG73" i="10" s="1"/>
  <c r="BH73" i="10" s="1"/>
  <c r="BI73" i="10" s="1"/>
  <c r="BJ73" i="10" s="1"/>
  <c r="BK73" i="10" s="1"/>
  <c r="BL73" i="10" s="1"/>
  <c r="BM73" i="10" s="1"/>
  <c r="BN73" i="10" s="1"/>
  <c r="BO73" i="10" s="1"/>
  <c r="BP73" i="10" s="1"/>
  <c r="BQ73" i="10" s="1"/>
  <c r="BR73" i="10" s="1"/>
  <c r="BS73" i="10" s="1"/>
  <c r="BT73" i="10" s="1"/>
  <c r="C74" i="10"/>
  <c r="D74" i="10" s="1"/>
  <c r="E74" i="10" s="1"/>
  <c r="F74" i="10" s="1"/>
  <c r="G74" i="10" s="1"/>
  <c r="H74" i="10" s="1"/>
  <c r="I74" i="10" s="1"/>
  <c r="J74" i="10" s="1"/>
  <c r="K74" i="10" s="1"/>
  <c r="L74" i="10" s="1"/>
  <c r="M74" i="10" s="1"/>
  <c r="N74" i="10" s="1"/>
  <c r="O74" i="10" s="1"/>
  <c r="P74" i="10" s="1"/>
  <c r="Q74" i="10" s="1"/>
  <c r="R74" i="10" s="1"/>
  <c r="S74" i="10" s="1"/>
  <c r="T74" i="10" s="1"/>
  <c r="U74" i="10" s="1"/>
  <c r="V74" i="10" s="1"/>
  <c r="W74" i="10" s="1"/>
  <c r="X74" i="10" s="1"/>
  <c r="Y74" i="10" s="1"/>
  <c r="Z74" i="10" s="1"/>
  <c r="AA74" i="10" s="1"/>
  <c r="AB74" i="10" s="1"/>
  <c r="AC74" i="10" s="1"/>
  <c r="AD74" i="10" s="1"/>
  <c r="AE74" i="10" s="1"/>
  <c r="AF74" i="10" s="1"/>
  <c r="AG74" i="10" s="1"/>
  <c r="AH74" i="10" s="1"/>
  <c r="AI74" i="10" s="1"/>
  <c r="AJ74" i="10" s="1"/>
  <c r="AK74" i="10" s="1"/>
  <c r="AL74" i="10" s="1"/>
  <c r="AM74" i="10" s="1"/>
  <c r="AN74" i="10" s="1"/>
  <c r="AO74" i="10" s="1"/>
  <c r="AP74" i="10" s="1"/>
  <c r="AQ74" i="10" s="1"/>
  <c r="AR74" i="10" s="1"/>
  <c r="AS74" i="10" s="1"/>
  <c r="AT74" i="10" s="1"/>
  <c r="AU74" i="10" s="1"/>
  <c r="AV74" i="10" s="1"/>
  <c r="AW74" i="10" s="1"/>
  <c r="AX74" i="10" s="1"/>
  <c r="AY74" i="10" s="1"/>
  <c r="AZ74" i="10" s="1"/>
  <c r="BA74" i="10" s="1"/>
  <c r="BB74" i="10" s="1"/>
  <c r="BC74" i="10" s="1"/>
  <c r="BD74" i="10" s="1"/>
  <c r="BE74" i="10" s="1"/>
  <c r="BF74" i="10" s="1"/>
  <c r="BG74" i="10" s="1"/>
  <c r="BH74" i="10" s="1"/>
  <c r="BI74" i="10" s="1"/>
  <c r="BJ74" i="10" s="1"/>
  <c r="BK74" i="10" s="1"/>
  <c r="BL74" i="10" s="1"/>
  <c r="BM74" i="10" s="1"/>
  <c r="BN74" i="10" s="1"/>
  <c r="BO74" i="10" s="1"/>
  <c r="BP74" i="10" s="1"/>
  <c r="BQ74" i="10" s="1"/>
  <c r="BR74" i="10" s="1"/>
  <c r="BS74" i="10" s="1"/>
  <c r="BT74" i="10" s="1"/>
  <c r="C75" i="10"/>
  <c r="D75" i="10" s="1"/>
  <c r="E75" i="10" s="1"/>
  <c r="F75" i="10" s="1"/>
  <c r="G75" i="10" s="1"/>
  <c r="H75" i="10" s="1"/>
  <c r="I75" i="10" s="1"/>
  <c r="J75" i="10" s="1"/>
  <c r="K75" i="10" s="1"/>
  <c r="L75" i="10" s="1"/>
  <c r="M75" i="10" s="1"/>
  <c r="N75" i="10" s="1"/>
  <c r="O75" i="10" s="1"/>
  <c r="P75" i="10" s="1"/>
  <c r="Q75" i="10" s="1"/>
  <c r="R75" i="10" s="1"/>
  <c r="S75" i="10" s="1"/>
  <c r="T75" i="10" s="1"/>
  <c r="U75" i="10" s="1"/>
  <c r="V75" i="10" s="1"/>
  <c r="W75" i="10" s="1"/>
  <c r="X75" i="10" s="1"/>
  <c r="Y75" i="10" s="1"/>
  <c r="Z75" i="10" s="1"/>
  <c r="AA75" i="10" s="1"/>
  <c r="AB75" i="10" s="1"/>
  <c r="AC75" i="10" s="1"/>
  <c r="AD75" i="10" s="1"/>
  <c r="AE75" i="10" s="1"/>
  <c r="AF75" i="10" s="1"/>
  <c r="AG75" i="10" s="1"/>
  <c r="AH75" i="10" s="1"/>
  <c r="AI75" i="10" s="1"/>
  <c r="AJ75" i="10" s="1"/>
  <c r="AK75" i="10" s="1"/>
  <c r="AL75" i="10" s="1"/>
  <c r="AM75" i="10" s="1"/>
  <c r="AN75" i="10" s="1"/>
  <c r="AO75" i="10" s="1"/>
  <c r="AP75" i="10" s="1"/>
  <c r="AQ75" i="10" s="1"/>
  <c r="AR75" i="10" s="1"/>
  <c r="AS75" i="10" s="1"/>
  <c r="AT75" i="10" s="1"/>
  <c r="AU75" i="10" s="1"/>
  <c r="AV75" i="10" s="1"/>
  <c r="AW75" i="10" s="1"/>
  <c r="AX75" i="10" s="1"/>
  <c r="AY75" i="10" s="1"/>
  <c r="AZ75" i="10" s="1"/>
  <c r="BA75" i="10" s="1"/>
  <c r="BB75" i="10" s="1"/>
  <c r="BC75" i="10" s="1"/>
  <c r="BD75" i="10" s="1"/>
  <c r="BE75" i="10" s="1"/>
  <c r="BF75" i="10" s="1"/>
  <c r="BG75" i="10" s="1"/>
  <c r="BH75" i="10" s="1"/>
  <c r="BI75" i="10" s="1"/>
  <c r="BJ75" i="10" s="1"/>
  <c r="BK75" i="10" s="1"/>
  <c r="BL75" i="10" s="1"/>
  <c r="BM75" i="10" s="1"/>
  <c r="BN75" i="10" s="1"/>
  <c r="BO75" i="10" s="1"/>
  <c r="BP75" i="10" s="1"/>
  <c r="BQ75" i="10" s="1"/>
  <c r="BR75" i="10" s="1"/>
  <c r="BS75" i="10" s="1"/>
  <c r="BT75" i="10" s="1"/>
  <c r="C76" i="10"/>
  <c r="D76" i="10" s="1"/>
  <c r="E76" i="10" s="1"/>
  <c r="F76" i="10" s="1"/>
  <c r="G76" i="10" s="1"/>
  <c r="H76" i="10" s="1"/>
  <c r="I76" i="10" s="1"/>
  <c r="J76" i="10" s="1"/>
  <c r="K76" i="10" s="1"/>
  <c r="L76" i="10" s="1"/>
  <c r="M76" i="10" s="1"/>
  <c r="N76" i="10" s="1"/>
  <c r="O76" i="10" s="1"/>
  <c r="P76" i="10" s="1"/>
  <c r="Q76" i="10" s="1"/>
  <c r="R76" i="10" s="1"/>
  <c r="S76" i="10" s="1"/>
  <c r="T76" i="10" s="1"/>
  <c r="U76" i="10" s="1"/>
  <c r="V76" i="10" s="1"/>
  <c r="W76" i="10" s="1"/>
  <c r="X76" i="10" s="1"/>
  <c r="Y76" i="10" s="1"/>
  <c r="Z76" i="10" s="1"/>
  <c r="AA76" i="10" s="1"/>
  <c r="AB76" i="10" s="1"/>
  <c r="AC76" i="10" s="1"/>
  <c r="AD76" i="10" s="1"/>
  <c r="AE76" i="10" s="1"/>
  <c r="AF76" i="10" s="1"/>
  <c r="AG76" i="10" s="1"/>
  <c r="AH76" i="10" s="1"/>
  <c r="AI76" i="10" s="1"/>
  <c r="AJ76" i="10" s="1"/>
  <c r="AK76" i="10" s="1"/>
  <c r="AL76" i="10" s="1"/>
  <c r="AM76" i="10" s="1"/>
  <c r="AN76" i="10" s="1"/>
  <c r="AO76" i="10" s="1"/>
  <c r="AP76" i="10" s="1"/>
  <c r="AQ76" i="10" s="1"/>
  <c r="AR76" i="10" s="1"/>
  <c r="AS76" i="10" s="1"/>
  <c r="AT76" i="10" s="1"/>
  <c r="AU76" i="10" s="1"/>
  <c r="AV76" i="10" s="1"/>
  <c r="AW76" i="10" s="1"/>
  <c r="AX76" i="10" s="1"/>
  <c r="AY76" i="10" s="1"/>
  <c r="AZ76" i="10" s="1"/>
  <c r="BA76" i="10" s="1"/>
  <c r="BB76" i="10" s="1"/>
  <c r="BC76" i="10" s="1"/>
  <c r="BD76" i="10" s="1"/>
  <c r="BE76" i="10" s="1"/>
  <c r="BF76" i="10" s="1"/>
  <c r="BG76" i="10" s="1"/>
  <c r="BH76" i="10" s="1"/>
  <c r="BI76" i="10" s="1"/>
  <c r="BJ76" i="10" s="1"/>
  <c r="BK76" i="10" s="1"/>
  <c r="BL76" i="10" s="1"/>
  <c r="BM76" i="10" s="1"/>
  <c r="BN76" i="10" s="1"/>
  <c r="BO76" i="10" s="1"/>
  <c r="BP76" i="10" s="1"/>
  <c r="BQ76" i="10" s="1"/>
  <c r="BR76" i="10" s="1"/>
  <c r="BS76" i="10" s="1"/>
  <c r="BT76" i="10" s="1"/>
  <c r="C77" i="10"/>
  <c r="D77" i="10" s="1"/>
  <c r="E77" i="10" s="1"/>
  <c r="F77" i="10" s="1"/>
  <c r="G77" i="10" s="1"/>
  <c r="H77" i="10" s="1"/>
  <c r="I77" i="10" s="1"/>
  <c r="J77" i="10" s="1"/>
  <c r="K77" i="10" s="1"/>
  <c r="L77" i="10" s="1"/>
  <c r="M77" i="10" s="1"/>
  <c r="N77" i="10" s="1"/>
  <c r="O77" i="10" s="1"/>
  <c r="P77" i="10" s="1"/>
  <c r="Q77" i="10" s="1"/>
  <c r="R77" i="10" s="1"/>
  <c r="S77" i="10" s="1"/>
  <c r="T77" i="10" s="1"/>
  <c r="U77" i="10" s="1"/>
  <c r="V77" i="10" s="1"/>
  <c r="W77" i="10" s="1"/>
  <c r="X77" i="10" s="1"/>
  <c r="Y77" i="10" s="1"/>
  <c r="Z77" i="10" s="1"/>
  <c r="AA77" i="10" s="1"/>
  <c r="AB77" i="10" s="1"/>
  <c r="AC77" i="10" s="1"/>
  <c r="AD77" i="10" s="1"/>
  <c r="AE77" i="10" s="1"/>
  <c r="AF77" i="10" s="1"/>
  <c r="AG77" i="10" s="1"/>
  <c r="AH77" i="10" s="1"/>
  <c r="AI77" i="10" s="1"/>
  <c r="AJ77" i="10" s="1"/>
  <c r="AK77" i="10" s="1"/>
  <c r="AL77" i="10" s="1"/>
  <c r="AM77" i="10" s="1"/>
  <c r="AN77" i="10" s="1"/>
  <c r="AO77" i="10" s="1"/>
  <c r="AP77" i="10" s="1"/>
  <c r="AQ77" i="10" s="1"/>
  <c r="AR77" i="10" s="1"/>
  <c r="AS77" i="10" s="1"/>
  <c r="AT77" i="10" s="1"/>
  <c r="AU77" i="10" s="1"/>
  <c r="AV77" i="10" s="1"/>
  <c r="AW77" i="10" s="1"/>
  <c r="AX77" i="10" s="1"/>
  <c r="AY77" i="10" s="1"/>
  <c r="AZ77" i="10" s="1"/>
  <c r="BA77" i="10" s="1"/>
  <c r="BB77" i="10" s="1"/>
  <c r="BC77" i="10" s="1"/>
  <c r="BD77" i="10" s="1"/>
  <c r="BE77" i="10" s="1"/>
  <c r="BF77" i="10" s="1"/>
  <c r="BG77" i="10" s="1"/>
  <c r="BH77" i="10" s="1"/>
  <c r="BI77" i="10" s="1"/>
  <c r="BJ77" i="10" s="1"/>
  <c r="BK77" i="10" s="1"/>
  <c r="BL77" i="10" s="1"/>
  <c r="BM77" i="10" s="1"/>
  <c r="BN77" i="10" s="1"/>
  <c r="BO77" i="10" s="1"/>
  <c r="BP77" i="10" s="1"/>
  <c r="BQ77" i="10" s="1"/>
  <c r="BR77" i="10" s="1"/>
  <c r="BS77" i="10" s="1"/>
  <c r="BT77" i="10" s="1"/>
  <c r="C78" i="10"/>
  <c r="D78" i="10" s="1"/>
  <c r="E78" i="10" s="1"/>
  <c r="F78" i="10" s="1"/>
  <c r="G78" i="10" s="1"/>
  <c r="H78" i="10" s="1"/>
  <c r="I78" i="10" s="1"/>
  <c r="J78" i="10" s="1"/>
  <c r="K78" i="10" s="1"/>
  <c r="L78" i="10" s="1"/>
  <c r="M78" i="10" s="1"/>
  <c r="N78" i="10" s="1"/>
  <c r="O78" i="10" s="1"/>
  <c r="P78" i="10" s="1"/>
  <c r="Q78" i="10" s="1"/>
  <c r="R78" i="10" s="1"/>
  <c r="S78" i="10" s="1"/>
  <c r="T78" i="10" s="1"/>
  <c r="U78" i="10" s="1"/>
  <c r="V78" i="10" s="1"/>
  <c r="W78" i="10" s="1"/>
  <c r="X78" i="10" s="1"/>
  <c r="Y78" i="10" s="1"/>
  <c r="Z78" i="10" s="1"/>
  <c r="AA78" i="10" s="1"/>
  <c r="AB78" i="10" s="1"/>
  <c r="AC78" i="10" s="1"/>
  <c r="AD78" i="10" s="1"/>
  <c r="AE78" i="10" s="1"/>
  <c r="AF78" i="10" s="1"/>
  <c r="AG78" i="10" s="1"/>
  <c r="AH78" i="10" s="1"/>
  <c r="AI78" i="10" s="1"/>
  <c r="AJ78" i="10" s="1"/>
  <c r="AK78" i="10" s="1"/>
  <c r="AL78" i="10" s="1"/>
  <c r="AM78" i="10" s="1"/>
  <c r="AN78" i="10" s="1"/>
  <c r="AO78" i="10" s="1"/>
  <c r="AP78" i="10" s="1"/>
  <c r="AQ78" i="10" s="1"/>
  <c r="AR78" i="10" s="1"/>
  <c r="AS78" i="10" s="1"/>
  <c r="AT78" i="10" s="1"/>
  <c r="AU78" i="10" s="1"/>
  <c r="AV78" i="10" s="1"/>
  <c r="AW78" i="10" s="1"/>
  <c r="AX78" i="10" s="1"/>
  <c r="AY78" i="10" s="1"/>
  <c r="AZ78" i="10" s="1"/>
  <c r="BA78" i="10" s="1"/>
  <c r="BB78" i="10" s="1"/>
  <c r="BC78" i="10" s="1"/>
  <c r="BD78" i="10" s="1"/>
  <c r="BE78" i="10" s="1"/>
  <c r="BF78" i="10" s="1"/>
  <c r="BG78" i="10" s="1"/>
  <c r="BH78" i="10" s="1"/>
  <c r="BI78" i="10" s="1"/>
  <c r="BJ78" i="10" s="1"/>
  <c r="BK78" i="10" s="1"/>
  <c r="BL78" i="10" s="1"/>
  <c r="BM78" i="10" s="1"/>
  <c r="BN78" i="10" s="1"/>
  <c r="BO78" i="10" s="1"/>
  <c r="BP78" i="10" s="1"/>
  <c r="BQ78" i="10" s="1"/>
  <c r="BR78" i="10" s="1"/>
  <c r="BS78" i="10" s="1"/>
  <c r="BT78" i="10" s="1"/>
  <c r="C79" i="10"/>
  <c r="D79" i="10" s="1"/>
  <c r="E79" i="10" s="1"/>
  <c r="F79" i="10" s="1"/>
  <c r="G79" i="10" s="1"/>
  <c r="H79" i="10" s="1"/>
  <c r="I79" i="10" s="1"/>
  <c r="J79" i="10" s="1"/>
  <c r="K79" i="10" s="1"/>
  <c r="L79" i="10" s="1"/>
  <c r="M79" i="10" s="1"/>
  <c r="N79" i="10" s="1"/>
  <c r="O79" i="10" s="1"/>
  <c r="P79" i="10" s="1"/>
  <c r="Q79" i="10" s="1"/>
  <c r="R79" i="10" s="1"/>
  <c r="S79" i="10" s="1"/>
  <c r="T79" i="10" s="1"/>
  <c r="U79" i="10" s="1"/>
  <c r="V79" i="10" s="1"/>
  <c r="W79" i="10" s="1"/>
  <c r="X79" i="10" s="1"/>
  <c r="Y79" i="10" s="1"/>
  <c r="Z79" i="10" s="1"/>
  <c r="AA79" i="10" s="1"/>
  <c r="AB79" i="10" s="1"/>
  <c r="AC79" i="10" s="1"/>
  <c r="AD79" i="10" s="1"/>
  <c r="AE79" i="10" s="1"/>
  <c r="AF79" i="10" s="1"/>
  <c r="AG79" i="10" s="1"/>
  <c r="AH79" i="10" s="1"/>
  <c r="AI79" i="10" s="1"/>
  <c r="AJ79" i="10" s="1"/>
  <c r="AK79" i="10" s="1"/>
  <c r="AL79" i="10" s="1"/>
  <c r="AM79" i="10" s="1"/>
  <c r="AN79" i="10" s="1"/>
  <c r="AO79" i="10" s="1"/>
  <c r="AP79" i="10" s="1"/>
  <c r="AQ79" i="10" s="1"/>
  <c r="AR79" i="10" s="1"/>
  <c r="AS79" i="10" s="1"/>
  <c r="AT79" i="10" s="1"/>
  <c r="AU79" i="10" s="1"/>
  <c r="AV79" i="10" s="1"/>
  <c r="AW79" i="10" s="1"/>
  <c r="AX79" i="10" s="1"/>
  <c r="AY79" i="10" s="1"/>
  <c r="AZ79" i="10" s="1"/>
  <c r="BA79" i="10" s="1"/>
  <c r="BB79" i="10" s="1"/>
  <c r="BC79" i="10" s="1"/>
  <c r="BD79" i="10" s="1"/>
  <c r="BE79" i="10" s="1"/>
  <c r="BF79" i="10" s="1"/>
  <c r="BG79" i="10" s="1"/>
  <c r="BH79" i="10" s="1"/>
  <c r="BI79" i="10" s="1"/>
  <c r="BJ79" i="10" s="1"/>
  <c r="BK79" i="10" s="1"/>
  <c r="BL79" i="10" s="1"/>
  <c r="BM79" i="10" s="1"/>
  <c r="BN79" i="10" s="1"/>
  <c r="BO79" i="10" s="1"/>
  <c r="BP79" i="10" s="1"/>
  <c r="BQ79" i="10" s="1"/>
  <c r="BR79" i="10" s="1"/>
  <c r="BS79" i="10" s="1"/>
  <c r="BT79" i="10" s="1"/>
  <c r="C80" i="10"/>
  <c r="D80" i="10" s="1"/>
  <c r="E80" i="10" s="1"/>
  <c r="F80" i="10" s="1"/>
  <c r="G80" i="10" s="1"/>
  <c r="H80" i="10" s="1"/>
  <c r="I80" i="10" s="1"/>
  <c r="J80" i="10" s="1"/>
  <c r="K80" i="10" s="1"/>
  <c r="L80" i="10" s="1"/>
  <c r="M80" i="10" s="1"/>
  <c r="N80" i="10" s="1"/>
  <c r="O80" i="10" s="1"/>
  <c r="P80" i="10" s="1"/>
  <c r="Q80" i="10" s="1"/>
  <c r="R80" i="10" s="1"/>
  <c r="S80" i="10" s="1"/>
  <c r="T80" i="10" s="1"/>
  <c r="U80" i="10" s="1"/>
  <c r="V80" i="10" s="1"/>
  <c r="W80" i="10" s="1"/>
  <c r="X80" i="10" s="1"/>
  <c r="Y80" i="10" s="1"/>
  <c r="Z80" i="10" s="1"/>
  <c r="AA80" i="10" s="1"/>
  <c r="AB80" i="10" s="1"/>
  <c r="AC80" i="10" s="1"/>
  <c r="AD80" i="10" s="1"/>
  <c r="AE80" i="10" s="1"/>
  <c r="AF80" i="10" s="1"/>
  <c r="AG80" i="10" s="1"/>
  <c r="AH80" i="10" s="1"/>
  <c r="AI80" i="10" s="1"/>
  <c r="AJ80" i="10" s="1"/>
  <c r="AK80" i="10" s="1"/>
  <c r="AL80" i="10" s="1"/>
  <c r="AM80" i="10" s="1"/>
  <c r="AN80" i="10" s="1"/>
  <c r="AO80" i="10" s="1"/>
  <c r="AP80" i="10" s="1"/>
  <c r="AQ80" i="10" s="1"/>
  <c r="AR80" i="10" s="1"/>
  <c r="AS80" i="10" s="1"/>
  <c r="AT80" i="10" s="1"/>
  <c r="AU80" i="10" s="1"/>
  <c r="AV80" i="10" s="1"/>
  <c r="AW80" i="10" s="1"/>
  <c r="AX80" i="10" s="1"/>
  <c r="AY80" i="10" s="1"/>
  <c r="AZ80" i="10" s="1"/>
  <c r="BA80" i="10" s="1"/>
  <c r="BB80" i="10" s="1"/>
  <c r="BC80" i="10" s="1"/>
  <c r="BD80" i="10" s="1"/>
  <c r="BE80" i="10" s="1"/>
  <c r="BF80" i="10" s="1"/>
  <c r="BG80" i="10" s="1"/>
  <c r="BH80" i="10" s="1"/>
  <c r="BI80" i="10" s="1"/>
  <c r="BJ80" i="10" s="1"/>
  <c r="BK80" i="10" s="1"/>
  <c r="BL80" i="10" s="1"/>
  <c r="BM80" i="10" s="1"/>
  <c r="BN80" i="10" s="1"/>
  <c r="BO80" i="10" s="1"/>
  <c r="BP80" i="10" s="1"/>
  <c r="BQ80" i="10" s="1"/>
  <c r="BR80" i="10" s="1"/>
  <c r="BS80" i="10" s="1"/>
  <c r="BT80" i="10" s="1"/>
  <c r="C81" i="10"/>
  <c r="D81" i="10" s="1"/>
  <c r="E81" i="10" s="1"/>
  <c r="F81" i="10" s="1"/>
  <c r="G81" i="10" s="1"/>
  <c r="H81" i="10" s="1"/>
  <c r="I81" i="10" s="1"/>
  <c r="J81" i="10" s="1"/>
  <c r="K81" i="10" s="1"/>
  <c r="L81" i="10" s="1"/>
  <c r="M81" i="10" s="1"/>
  <c r="N81" i="10" s="1"/>
  <c r="O81" i="10" s="1"/>
  <c r="P81" i="10" s="1"/>
  <c r="Q81" i="10" s="1"/>
  <c r="R81" i="10" s="1"/>
  <c r="S81" i="10" s="1"/>
  <c r="T81" i="10" s="1"/>
  <c r="U81" i="10" s="1"/>
  <c r="V81" i="10" s="1"/>
  <c r="W81" i="10" s="1"/>
  <c r="X81" i="10" s="1"/>
  <c r="Y81" i="10" s="1"/>
  <c r="Z81" i="10" s="1"/>
  <c r="AA81" i="10" s="1"/>
  <c r="AB81" i="10" s="1"/>
  <c r="AC81" i="10" s="1"/>
  <c r="AD81" i="10" s="1"/>
  <c r="AE81" i="10" s="1"/>
  <c r="AF81" i="10" s="1"/>
  <c r="AG81" i="10" s="1"/>
  <c r="AH81" i="10" s="1"/>
  <c r="AI81" i="10" s="1"/>
  <c r="AJ81" i="10" s="1"/>
  <c r="AK81" i="10" s="1"/>
  <c r="AL81" i="10" s="1"/>
  <c r="AM81" i="10" s="1"/>
  <c r="AN81" i="10" s="1"/>
  <c r="AO81" i="10" s="1"/>
  <c r="AP81" i="10" s="1"/>
  <c r="AQ81" i="10" s="1"/>
  <c r="AR81" i="10" s="1"/>
  <c r="AS81" i="10" s="1"/>
  <c r="AT81" i="10" s="1"/>
  <c r="AU81" i="10" s="1"/>
  <c r="AV81" i="10" s="1"/>
  <c r="AW81" i="10" s="1"/>
  <c r="AX81" i="10" s="1"/>
  <c r="AY81" i="10" s="1"/>
  <c r="AZ81" i="10" s="1"/>
  <c r="BA81" i="10" s="1"/>
  <c r="BB81" i="10" s="1"/>
  <c r="BC81" i="10" s="1"/>
  <c r="BD81" i="10" s="1"/>
  <c r="BE81" i="10" s="1"/>
  <c r="BF81" i="10" s="1"/>
  <c r="BG81" i="10" s="1"/>
  <c r="BH81" i="10" s="1"/>
  <c r="BI81" i="10" s="1"/>
  <c r="BJ81" i="10" s="1"/>
  <c r="BK81" i="10" s="1"/>
  <c r="BL81" i="10" s="1"/>
  <c r="BM81" i="10" s="1"/>
  <c r="BN81" i="10" s="1"/>
  <c r="BO81" i="10" s="1"/>
  <c r="BP81" i="10" s="1"/>
  <c r="BQ81" i="10" s="1"/>
  <c r="BR81" i="10" s="1"/>
  <c r="BS81" i="10" s="1"/>
  <c r="BT81" i="10" s="1"/>
  <c r="C82" i="10"/>
  <c r="D82" i="10" s="1"/>
  <c r="E82" i="10" s="1"/>
  <c r="F82" i="10" s="1"/>
  <c r="G82" i="10" s="1"/>
  <c r="H82" i="10" s="1"/>
  <c r="I82" i="10" s="1"/>
  <c r="J82" i="10" s="1"/>
  <c r="K82" i="10" s="1"/>
  <c r="L82" i="10" s="1"/>
  <c r="M82" i="10" s="1"/>
  <c r="N82" i="10" s="1"/>
  <c r="O82" i="10" s="1"/>
  <c r="P82" i="10" s="1"/>
  <c r="Q82" i="10" s="1"/>
  <c r="R82" i="10" s="1"/>
  <c r="S82" i="10" s="1"/>
  <c r="T82" i="10" s="1"/>
  <c r="U82" i="10" s="1"/>
  <c r="V82" i="10" s="1"/>
  <c r="W82" i="10" s="1"/>
  <c r="X82" i="10" s="1"/>
  <c r="Y82" i="10" s="1"/>
  <c r="Z82" i="10" s="1"/>
  <c r="AA82" i="10" s="1"/>
  <c r="AB82" i="10" s="1"/>
  <c r="AC82" i="10" s="1"/>
  <c r="AD82" i="10" s="1"/>
  <c r="AE82" i="10" s="1"/>
  <c r="AF82" i="10" s="1"/>
  <c r="AG82" i="10" s="1"/>
  <c r="AH82" i="10" s="1"/>
  <c r="AI82" i="10" s="1"/>
  <c r="AJ82" i="10" s="1"/>
  <c r="AK82" i="10" s="1"/>
  <c r="AL82" i="10" s="1"/>
  <c r="AM82" i="10" s="1"/>
  <c r="AN82" i="10" s="1"/>
  <c r="AO82" i="10" s="1"/>
  <c r="AP82" i="10" s="1"/>
  <c r="AQ82" i="10" s="1"/>
  <c r="AR82" i="10" s="1"/>
  <c r="AS82" i="10" s="1"/>
  <c r="AT82" i="10" s="1"/>
  <c r="AU82" i="10" s="1"/>
  <c r="AV82" i="10" s="1"/>
  <c r="AW82" i="10" s="1"/>
  <c r="AX82" i="10" s="1"/>
  <c r="AY82" i="10" s="1"/>
  <c r="AZ82" i="10" s="1"/>
  <c r="BA82" i="10" s="1"/>
  <c r="BB82" i="10" s="1"/>
  <c r="BC82" i="10" s="1"/>
  <c r="BD82" i="10" s="1"/>
  <c r="BE82" i="10" s="1"/>
  <c r="BF82" i="10" s="1"/>
  <c r="BG82" i="10" s="1"/>
  <c r="BH82" i="10" s="1"/>
  <c r="BI82" i="10" s="1"/>
  <c r="BJ82" i="10" s="1"/>
  <c r="BK82" i="10" s="1"/>
  <c r="BL82" i="10" s="1"/>
  <c r="BM82" i="10" s="1"/>
  <c r="BN82" i="10" s="1"/>
  <c r="BO82" i="10" s="1"/>
  <c r="BP82" i="10" s="1"/>
  <c r="BQ82" i="10" s="1"/>
  <c r="BR82" i="10" s="1"/>
  <c r="BS82" i="10" s="1"/>
  <c r="BT82" i="10" s="1"/>
  <c r="C83" i="10"/>
  <c r="D83" i="10" s="1"/>
  <c r="E83" i="10" s="1"/>
  <c r="F83" i="10" s="1"/>
  <c r="G83" i="10" s="1"/>
  <c r="H83" i="10" s="1"/>
  <c r="I83" i="10" s="1"/>
  <c r="J83" i="10" s="1"/>
  <c r="K83" i="10" s="1"/>
  <c r="L83" i="10" s="1"/>
  <c r="M83" i="10" s="1"/>
  <c r="N83" i="10" s="1"/>
  <c r="O83" i="10" s="1"/>
  <c r="P83" i="10" s="1"/>
  <c r="Q83" i="10" s="1"/>
  <c r="R83" i="10" s="1"/>
  <c r="S83" i="10" s="1"/>
  <c r="T83" i="10" s="1"/>
  <c r="U83" i="10" s="1"/>
  <c r="V83" i="10" s="1"/>
  <c r="W83" i="10" s="1"/>
  <c r="X83" i="10" s="1"/>
  <c r="Y83" i="10" s="1"/>
  <c r="Z83" i="10" s="1"/>
  <c r="AA83" i="10" s="1"/>
  <c r="AB83" i="10" s="1"/>
  <c r="AC83" i="10" s="1"/>
  <c r="AD83" i="10" s="1"/>
  <c r="AE83" i="10" s="1"/>
  <c r="AF83" i="10" s="1"/>
  <c r="AG83" i="10" s="1"/>
  <c r="AH83" i="10" s="1"/>
  <c r="AI83" i="10" s="1"/>
  <c r="AJ83" i="10" s="1"/>
  <c r="AK83" i="10" s="1"/>
  <c r="AL83" i="10" s="1"/>
  <c r="AM83" i="10" s="1"/>
  <c r="AN83" i="10" s="1"/>
  <c r="AO83" i="10" s="1"/>
  <c r="AP83" i="10" s="1"/>
  <c r="AQ83" i="10" s="1"/>
  <c r="AR83" i="10" s="1"/>
  <c r="AS83" i="10" s="1"/>
  <c r="AT83" i="10" s="1"/>
  <c r="AU83" i="10" s="1"/>
  <c r="AV83" i="10" s="1"/>
  <c r="AW83" i="10" s="1"/>
  <c r="AX83" i="10" s="1"/>
  <c r="AY83" i="10" s="1"/>
  <c r="AZ83" i="10" s="1"/>
  <c r="BA83" i="10" s="1"/>
  <c r="BB83" i="10" s="1"/>
  <c r="BC83" i="10" s="1"/>
  <c r="BD83" i="10" s="1"/>
  <c r="BE83" i="10" s="1"/>
  <c r="BF83" i="10" s="1"/>
  <c r="BG83" i="10" s="1"/>
  <c r="BH83" i="10" s="1"/>
  <c r="BI83" i="10" s="1"/>
  <c r="BJ83" i="10" s="1"/>
  <c r="BK83" i="10" s="1"/>
  <c r="BL83" i="10" s="1"/>
  <c r="BM83" i="10" s="1"/>
  <c r="BN83" i="10" s="1"/>
  <c r="BO83" i="10" s="1"/>
  <c r="BP83" i="10" s="1"/>
  <c r="BQ83" i="10" s="1"/>
  <c r="BR83" i="10" s="1"/>
  <c r="BS83" i="10" s="1"/>
  <c r="BT83" i="10" s="1"/>
  <c r="C84" i="10"/>
  <c r="D84" i="10" s="1"/>
  <c r="E84" i="10" s="1"/>
  <c r="F84" i="10" s="1"/>
  <c r="G84" i="10" s="1"/>
  <c r="H84" i="10" s="1"/>
  <c r="I84" i="10" s="1"/>
  <c r="J84" i="10" s="1"/>
  <c r="K84" i="10" s="1"/>
  <c r="L84" i="10" s="1"/>
  <c r="M84" i="10" s="1"/>
  <c r="N84" i="10" s="1"/>
  <c r="O84" i="10" s="1"/>
  <c r="P84" i="10" s="1"/>
  <c r="Q84" i="10" s="1"/>
  <c r="R84" i="10" s="1"/>
  <c r="S84" i="10" s="1"/>
  <c r="T84" i="10" s="1"/>
  <c r="U84" i="10" s="1"/>
  <c r="V84" i="10" s="1"/>
  <c r="W84" i="10" s="1"/>
  <c r="X84" i="10" s="1"/>
  <c r="Y84" i="10" s="1"/>
  <c r="Z84" i="10" s="1"/>
  <c r="AA84" i="10" s="1"/>
  <c r="AB84" i="10" s="1"/>
  <c r="AC84" i="10" s="1"/>
  <c r="AD84" i="10" s="1"/>
  <c r="AE84" i="10" s="1"/>
  <c r="AF84" i="10" s="1"/>
  <c r="AG84" i="10" s="1"/>
  <c r="AH84" i="10" s="1"/>
  <c r="AI84" i="10" s="1"/>
  <c r="AJ84" i="10" s="1"/>
  <c r="AK84" i="10" s="1"/>
  <c r="AL84" i="10" s="1"/>
  <c r="AM84" i="10" s="1"/>
  <c r="AN84" i="10" s="1"/>
  <c r="AO84" i="10" s="1"/>
  <c r="AP84" i="10" s="1"/>
  <c r="AQ84" i="10" s="1"/>
  <c r="AR84" i="10" s="1"/>
  <c r="AS84" i="10" s="1"/>
  <c r="AT84" i="10" s="1"/>
  <c r="AU84" i="10" s="1"/>
  <c r="AV84" i="10" s="1"/>
  <c r="AW84" i="10" s="1"/>
  <c r="AX84" i="10" s="1"/>
  <c r="AY84" i="10" s="1"/>
  <c r="AZ84" i="10" s="1"/>
  <c r="BA84" i="10" s="1"/>
  <c r="BB84" i="10" s="1"/>
  <c r="BC84" i="10" s="1"/>
  <c r="BD84" i="10" s="1"/>
  <c r="BE84" i="10" s="1"/>
  <c r="BF84" i="10" s="1"/>
  <c r="BG84" i="10" s="1"/>
  <c r="BH84" i="10" s="1"/>
  <c r="BI84" i="10" s="1"/>
  <c r="BJ84" i="10" s="1"/>
  <c r="BK84" i="10" s="1"/>
  <c r="BL84" i="10" s="1"/>
  <c r="BM84" i="10" s="1"/>
  <c r="BN84" i="10" s="1"/>
  <c r="BO84" i="10" s="1"/>
  <c r="BP84" i="10" s="1"/>
  <c r="BQ84" i="10" s="1"/>
  <c r="BR84" i="10" s="1"/>
  <c r="BS84" i="10" s="1"/>
  <c r="BT84" i="10" s="1"/>
  <c r="C85" i="10"/>
  <c r="D85" i="10" s="1"/>
  <c r="E85" i="10" s="1"/>
  <c r="F85" i="10" s="1"/>
  <c r="G85" i="10" s="1"/>
  <c r="H85" i="10" s="1"/>
  <c r="I85" i="10" s="1"/>
  <c r="J85" i="10" s="1"/>
  <c r="K85" i="10" s="1"/>
  <c r="L85" i="10" s="1"/>
  <c r="M85" i="10" s="1"/>
  <c r="N85" i="10" s="1"/>
  <c r="O85" i="10" s="1"/>
  <c r="P85" i="10" s="1"/>
  <c r="Q85" i="10" s="1"/>
  <c r="R85" i="10" s="1"/>
  <c r="S85" i="10" s="1"/>
  <c r="T85" i="10" s="1"/>
  <c r="U85" i="10" s="1"/>
  <c r="V85" i="10" s="1"/>
  <c r="W85" i="10" s="1"/>
  <c r="X85" i="10" s="1"/>
  <c r="Y85" i="10" s="1"/>
  <c r="Z85" i="10" s="1"/>
  <c r="AA85" i="10" s="1"/>
  <c r="AB85" i="10" s="1"/>
  <c r="AC85" i="10" s="1"/>
  <c r="AD85" i="10" s="1"/>
  <c r="AE85" i="10" s="1"/>
  <c r="AF85" i="10" s="1"/>
  <c r="AG85" i="10" s="1"/>
  <c r="AH85" i="10" s="1"/>
  <c r="AI85" i="10" s="1"/>
  <c r="AJ85" i="10" s="1"/>
  <c r="AK85" i="10" s="1"/>
  <c r="AL85" i="10" s="1"/>
  <c r="AM85" i="10" s="1"/>
  <c r="AN85" i="10" s="1"/>
  <c r="AO85" i="10" s="1"/>
  <c r="AP85" i="10" s="1"/>
  <c r="AQ85" i="10" s="1"/>
  <c r="AR85" i="10" s="1"/>
  <c r="AS85" i="10" s="1"/>
  <c r="AT85" i="10" s="1"/>
  <c r="AU85" i="10" s="1"/>
  <c r="AV85" i="10" s="1"/>
  <c r="AW85" i="10" s="1"/>
  <c r="AX85" i="10" s="1"/>
  <c r="AY85" i="10" s="1"/>
  <c r="AZ85" i="10" s="1"/>
  <c r="BA85" i="10" s="1"/>
  <c r="BB85" i="10" s="1"/>
  <c r="BC85" i="10" s="1"/>
  <c r="BD85" i="10" s="1"/>
  <c r="BE85" i="10" s="1"/>
  <c r="BF85" i="10" s="1"/>
  <c r="BG85" i="10" s="1"/>
  <c r="BH85" i="10" s="1"/>
  <c r="BI85" i="10" s="1"/>
  <c r="BJ85" i="10" s="1"/>
  <c r="BK85" i="10" s="1"/>
  <c r="BL85" i="10" s="1"/>
  <c r="BM85" i="10" s="1"/>
  <c r="BN85" i="10" s="1"/>
  <c r="BO85" i="10" s="1"/>
  <c r="BP85" i="10" s="1"/>
  <c r="BQ85" i="10" s="1"/>
  <c r="BR85" i="10" s="1"/>
  <c r="BS85" i="10" s="1"/>
  <c r="BT85" i="10" s="1"/>
  <c r="C86" i="10"/>
  <c r="D86" i="10" s="1"/>
  <c r="E86" i="10" s="1"/>
  <c r="F86" i="10" s="1"/>
  <c r="G86" i="10" s="1"/>
  <c r="H86" i="10" s="1"/>
  <c r="I86" i="10" s="1"/>
  <c r="J86" i="10" s="1"/>
  <c r="K86" i="10" s="1"/>
  <c r="L86" i="10" s="1"/>
  <c r="M86" i="10" s="1"/>
  <c r="N86" i="10" s="1"/>
  <c r="O86" i="10" s="1"/>
  <c r="P86" i="10" s="1"/>
  <c r="Q86" i="10" s="1"/>
  <c r="R86" i="10" s="1"/>
  <c r="S86" i="10" s="1"/>
  <c r="T86" i="10" s="1"/>
  <c r="U86" i="10" s="1"/>
  <c r="V86" i="10" s="1"/>
  <c r="W86" i="10" s="1"/>
  <c r="X86" i="10" s="1"/>
  <c r="Y86" i="10" s="1"/>
  <c r="Z86" i="10" s="1"/>
  <c r="AA86" i="10" s="1"/>
  <c r="AB86" i="10" s="1"/>
  <c r="AC86" i="10" s="1"/>
  <c r="AD86" i="10" s="1"/>
  <c r="AE86" i="10" s="1"/>
  <c r="AF86" i="10" s="1"/>
  <c r="AG86" i="10" s="1"/>
  <c r="AH86" i="10" s="1"/>
  <c r="AI86" i="10" s="1"/>
  <c r="AJ86" i="10" s="1"/>
  <c r="AK86" i="10" s="1"/>
  <c r="AL86" i="10" s="1"/>
  <c r="AM86" i="10" s="1"/>
  <c r="AN86" i="10" s="1"/>
  <c r="AO86" i="10" s="1"/>
  <c r="AP86" i="10" s="1"/>
  <c r="AQ86" i="10" s="1"/>
  <c r="AR86" i="10" s="1"/>
  <c r="AS86" i="10" s="1"/>
  <c r="AT86" i="10" s="1"/>
  <c r="AU86" i="10" s="1"/>
  <c r="AV86" i="10" s="1"/>
  <c r="AW86" i="10" s="1"/>
  <c r="AX86" i="10" s="1"/>
  <c r="AY86" i="10" s="1"/>
  <c r="AZ86" i="10" s="1"/>
  <c r="BA86" i="10" s="1"/>
  <c r="BB86" i="10" s="1"/>
  <c r="BC86" i="10" s="1"/>
  <c r="BD86" i="10" s="1"/>
  <c r="BE86" i="10" s="1"/>
  <c r="BF86" i="10" s="1"/>
  <c r="BG86" i="10" s="1"/>
  <c r="BH86" i="10" s="1"/>
  <c r="BI86" i="10" s="1"/>
  <c r="BJ86" i="10" s="1"/>
  <c r="BK86" i="10" s="1"/>
  <c r="BL86" i="10" s="1"/>
  <c r="BM86" i="10" s="1"/>
  <c r="BN86" i="10" s="1"/>
  <c r="BO86" i="10" s="1"/>
  <c r="BP86" i="10" s="1"/>
  <c r="BQ86" i="10" s="1"/>
  <c r="BR86" i="10" s="1"/>
  <c r="BS86" i="10" s="1"/>
  <c r="BT86" i="10" s="1"/>
  <c r="C87" i="10"/>
  <c r="D87" i="10" s="1"/>
  <c r="E87" i="10" s="1"/>
  <c r="F87" i="10" s="1"/>
  <c r="G87" i="10" s="1"/>
  <c r="H87" i="10" s="1"/>
  <c r="I87" i="10" s="1"/>
  <c r="J87" i="10" s="1"/>
  <c r="K87" i="10" s="1"/>
  <c r="L87" i="10" s="1"/>
  <c r="M87" i="10" s="1"/>
  <c r="N87" i="10" s="1"/>
  <c r="O87" i="10" s="1"/>
  <c r="P87" i="10" s="1"/>
  <c r="Q87" i="10" s="1"/>
  <c r="R87" i="10" s="1"/>
  <c r="S87" i="10" s="1"/>
  <c r="T87" i="10" s="1"/>
  <c r="U87" i="10" s="1"/>
  <c r="V87" i="10" s="1"/>
  <c r="W87" i="10" s="1"/>
  <c r="X87" i="10" s="1"/>
  <c r="Y87" i="10" s="1"/>
  <c r="Z87" i="10" s="1"/>
  <c r="AA87" i="10" s="1"/>
  <c r="AB87" i="10" s="1"/>
  <c r="AC87" i="10" s="1"/>
  <c r="AD87" i="10" s="1"/>
  <c r="AE87" i="10" s="1"/>
  <c r="AF87" i="10" s="1"/>
  <c r="AG87" i="10" s="1"/>
  <c r="AH87" i="10" s="1"/>
  <c r="AI87" i="10" s="1"/>
  <c r="AJ87" i="10" s="1"/>
  <c r="AK87" i="10" s="1"/>
  <c r="AL87" i="10" s="1"/>
  <c r="AM87" i="10" s="1"/>
  <c r="AN87" i="10" s="1"/>
  <c r="AO87" i="10" s="1"/>
  <c r="AP87" i="10" s="1"/>
  <c r="AQ87" i="10" s="1"/>
  <c r="AR87" i="10" s="1"/>
  <c r="AS87" i="10" s="1"/>
  <c r="AT87" i="10" s="1"/>
  <c r="AU87" i="10" s="1"/>
  <c r="AV87" i="10" s="1"/>
  <c r="AW87" i="10" s="1"/>
  <c r="AX87" i="10" s="1"/>
  <c r="AY87" i="10" s="1"/>
  <c r="AZ87" i="10" s="1"/>
  <c r="BA87" i="10" s="1"/>
  <c r="BB87" i="10" s="1"/>
  <c r="BC87" i="10" s="1"/>
  <c r="BD87" i="10" s="1"/>
  <c r="BE87" i="10" s="1"/>
  <c r="BF87" i="10" s="1"/>
  <c r="BG87" i="10" s="1"/>
  <c r="BH87" i="10" s="1"/>
  <c r="BI87" i="10" s="1"/>
  <c r="BJ87" i="10" s="1"/>
  <c r="BK87" i="10" s="1"/>
  <c r="BL87" i="10" s="1"/>
  <c r="BM87" i="10" s="1"/>
  <c r="BN87" i="10" s="1"/>
  <c r="BO87" i="10" s="1"/>
  <c r="BP87" i="10" s="1"/>
  <c r="BQ87" i="10" s="1"/>
  <c r="BR87" i="10" s="1"/>
  <c r="BS87" i="10" s="1"/>
  <c r="BT87" i="10" s="1"/>
  <c r="C88" i="10"/>
  <c r="D88" i="10" s="1"/>
  <c r="E88" i="10" s="1"/>
  <c r="F88" i="10" s="1"/>
  <c r="G88" i="10" s="1"/>
  <c r="H88" i="10" s="1"/>
  <c r="I88" i="10" s="1"/>
  <c r="J88" i="10" s="1"/>
  <c r="K88" i="10" s="1"/>
  <c r="L88" i="10" s="1"/>
  <c r="M88" i="10" s="1"/>
  <c r="N88" i="10" s="1"/>
  <c r="O88" i="10" s="1"/>
  <c r="P88" i="10" s="1"/>
  <c r="Q88" i="10" s="1"/>
  <c r="R88" i="10" s="1"/>
  <c r="S88" i="10" s="1"/>
  <c r="T88" i="10" s="1"/>
  <c r="U88" i="10" s="1"/>
  <c r="V88" i="10" s="1"/>
  <c r="W88" i="10" s="1"/>
  <c r="X88" i="10" s="1"/>
  <c r="Y88" i="10" s="1"/>
  <c r="Z88" i="10" s="1"/>
  <c r="AA88" i="10" s="1"/>
  <c r="AB88" i="10" s="1"/>
  <c r="AC88" i="10" s="1"/>
  <c r="AD88" i="10" s="1"/>
  <c r="AE88" i="10" s="1"/>
  <c r="AF88" i="10" s="1"/>
  <c r="AG88" i="10" s="1"/>
  <c r="AH88" i="10" s="1"/>
  <c r="AI88" i="10" s="1"/>
  <c r="AJ88" i="10" s="1"/>
  <c r="AK88" i="10" s="1"/>
  <c r="AL88" i="10" s="1"/>
  <c r="AM88" i="10" s="1"/>
  <c r="AN88" i="10" s="1"/>
  <c r="AO88" i="10" s="1"/>
  <c r="AP88" i="10" s="1"/>
  <c r="AQ88" i="10" s="1"/>
  <c r="AR88" i="10" s="1"/>
  <c r="AS88" i="10" s="1"/>
  <c r="AT88" i="10" s="1"/>
  <c r="AU88" i="10" s="1"/>
  <c r="AV88" i="10" s="1"/>
  <c r="AW88" i="10" s="1"/>
  <c r="AX88" i="10" s="1"/>
  <c r="AY88" i="10" s="1"/>
  <c r="AZ88" i="10" s="1"/>
  <c r="BA88" i="10" s="1"/>
  <c r="BB88" i="10" s="1"/>
  <c r="BC88" i="10" s="1"/>
  <c r="BD88" i="10" s="1"/>
  <c r="BE88" i="10" s="1"/>
  <c r="BF88" i="10" s="1"/>
  <c r="BG88" i="10" s="1"/>
  <c r="BH88" i="10" s="1"/>
  <c r="BI88" i="10" s="1"/>
  <c r="BJ88" i="10" s="1"/>
  <c r="BK88" i="10" s="1"/>
  <c r="BL88" i="10" s="1"/>
  <c r="BM88" i="10" s="1"/>
  <c r="BN88" i="10" s="1"/>
  <c r="BO88" i="10" s="1"/>
  <c r="BP88" i="10" s="1"/>
  <c r="BQ88" i="10" s="1"/>
  <c r="BR88" i="10" s="1"/>
  <c r="BS88" i="10" s="1"/>
  <c r="BT88" i="10" s="1"/>
  <c r="C89" i="10"/>
  <c r="D89" i="10" s="1"/>
  <c r="E89" i="10" s="1"/>
  <c r="F89" i="10" s="1"/>
  <c r="G89" i="10" s="1"/>
  <c r="H89" i="10" s="1"/>
  <c r="I89" i="10" s="1"/>
  <c r="J89" i="10" s="1"/>
  <c r="K89" i="10" s="1"/>
  <c r="L89" i="10" s="1"/>
  <c r="M89" i="10" s="1"/>
  <c r="N89" i="10" s="1"/>
  <c r="O89" i="10" s="1"/>
  <c r="P89" i="10" s="1"/>
  <c r="Q89" i="10" s="1"/>
  <c r="R89" i="10" s="1"/>
  <c r="S89" i="10" s="1"/>
  <c r="T89" i="10" s="1"/>
  <c r="U89" i="10" s="1"/>
  <c r="V89" i="10" s="1"/>
  <c r="W89" i="10" s="1"/>
  <c r="X89" i="10" s="1"/>
  <c r="Y89" i="10" s="1"/>
  <c r="Z89" i="10" s="1"/>
  <c r="AA89" i="10" s="1"/>
  <c r="AB89" i="10" s="1"/>
  <c r="AC89" i="10" s="1"/>
  <c r="AD89" i="10" s="1"/>
  <c r="AE89" i="10" s="1"/>
  <c r="AF89" i="10" s="1"/>
  <c r="AG89" i="10" s="1"/>
  <c r="AH89" i="10" s="1"/>
  <c r="AI89" i="10" s="1"/>
  <c r="AJ89" i="10" s="1"/>
  <c r="AK89" i="10" s="1"/>
  <c r="AL89" i="10" s="1"/>
  <c r="AM89" i="10" s="1"/>
  <c r="AN89" i="10" s="1"/>
  <c r="AO89" i="10" s="1"/>
  <c r="AP89" i="10" s="1"/>
  <c r="AQ89" i="10" s="1"/>
  <c r="AR89" i="10" s="1"/>
  <c r="AS89" i="10" s="1"/>
  <c r="AT89" i="10" s="1"/>
  <c r="AU89" i="10" s="1"/>
  <c r="AV89" i="10" s="1"/>
  <c r="AW89" i="10" s="1"/>
  <c r="AX89" i="10" s="1"/>
  <c r="AY89" i="10" s="1"/>
  <c r="AZ89" i="10" s="1"/>
  <c r="BA89" i="10" s="1"/>
  <c r="BB89" i="10" s="1"/>
  <c r="BC89" i="10" s="1"/>
  <c r="BD89" i="10" s="1"/>
  <c r="BE89" i="10" s="1"/>
  <c r="BF89" i="10" s="1"/>
  <c r="BG89" i="10" s="1"/>
  <c r="BH89" i="10" s="1"/>
  <c r="BI89" i="10" s="1"/>
  <c r="BJ89" i="10" s="1"/>
  <c r="BK89" i="10" s="1"/>
  <c r="BL89" i="10" s="1"/>
  <c r="BM89" i="10" s="1"/>
  <c r="BN89" i="10" s="1"/>
  <c r="BO89" i="10" s="1"/>
  <c r="BP89" i="10" s="1"/>
  <c r="BQ89" i="10" s="1"/>
  <c r="BR89" i="10" s="1"/>
  <c r="BS89" i="10" s="1"/>
  <c r="BT89" i="10" s="1"/>
  <c r="C90" i="10"/>
  <c r="D90" i="10" s="1"/>
  <c r="E90" i="10" s="1"/>
  <c r="F90" i="10" s="1"/>
  <c r="G90" i="10" s="1"/>
  <c r="H90" i="10" s="1"/>
  <c r="I90" i="10" s="1"/>
  <c r="J90" i="10" s="1"/>
  <c r="K90" i="10" s="1"/>
  <c r="L90" i="10" s="1"/>
  <c r="M90" i="10" s="1"/>
  <c r="N90" i="10" s="1"/>
  <c r="O90" i="10" s="1"/>
  <c r="P90" i="10" s="1"/>
  <c r="Q90" i="10" s="1"/>
  <c r="R90" i="10" s="1"/>
  <c r="S90" i="10" s="1"/>
  <c r="T90" i="10" s="1"/>
  <c r="U90" i="10" s="1"/>
  <c r="V90" i="10" s="1"/>
  <c r="W90" i="10" s="1"/>
  <c r="X90" i="10" s="1"/>
  <c r="Y90" i="10" s="1"/>
  <c r="Z90" i="10" s="1"/>
  <c r="AA90" i="10" s="1"/>
  <c r="AB90" i="10" s="1"/>
  <c r="AC90" i="10" s="1"/>
  <c r="AD90" i="10" s="1"/>
  <c r="AE90" i="10" s="1"/>
  <c r="AF90" i="10" s="1"/>
  <c r="AG90" i="10" s="1"/>
  <c r="AH90" i="10" s="1"/>
  <c r="AI90" i="10" s="1"/>
  <c r="AJ90" i="10" s="1"/>
  <c r="AK90" i="10" s="1"/>
  <c r="AL90" i="10" s="1"/>
  <c r="AM90" i="10" s="1"/>
  <c r="AN90" i="10" s="1"/>
  <c r="AO90" i="10" s="1"/>
  <c r="AP90" i="10" s="1"/>
  <c r="AQ90" i="10" s="1"/>
  <c r="AR90" i="10" s="1"/>
  <c r="AS90" i="10" s="1"/>
  <c r="AT90" i="10" s="1"/>
  <c r="AU90" i="10" s="1"/>
  <c r="AV90" i="10" s="1"/>
  <c r="AW90" i="10" s="1"/>
  <c r="AX90" i="10" s="1"/>
  <c r="AY90" i="10" s="1"/>
  <c r="AZ90" i="10" s="1"/>
  <c r="BA90" i="10" s="1"/>
  <c r="BB90" i="10" s="1"/>
  <c r="BC90" i="10" s="1"/>
  <c r="BD90" i="10" s="1"/>
  <c r="BE90" i="10" s="1"/>
  <c r="BF90" i="10" s="1"/>
  <c r="BG90" i="10" s="1"/>
  <c r="BH90" i="10" s="1"/>
  <c r="BI90" i="10" s="1"/>
  <c r="BJ90" i="10" s="1"/>
  <c r="BK90" i="10" s="1"/>
  <c r="BL90" i="10" s="1"/>
  <c r="BM90" i="10" s="1"/>
  <c r="BN90" i="10" s="1"/>
  <c r="BO90" i="10" s="1"/>
  <c r="BP90" i="10" s="1"/>
  <c r="BQ90" i="10" s="1"/>
  <c r="BR90" i="10" s="1"/>
  <c r="BS90" i="10" s="1"/>
  <c r="BT90" i="10" s="1"/>
  <c r="C91" i="10"/>
  <c r="D91" i="10" s="1"/>
  <c r="E91" i="10" s="1"/>
  <c r="F91" i="10" s="1"/>
  <c r="G91" i="10" s="1"/>
  <c r="H91" i="10" s="1"/>
  <c r="I91" i="10" s="1"/>
  <c r="J91" i="10" s="1"/>
  <c r="K91" i="10" s="1"/>
  <c r="L91" i="10" s="1"/>
  <c r="M91" i="10" s="1"/>
  <c r="N91" i="10" s="1"/>
  <c r="O91" i="10" s="1"/>
  <c r="P91" i="10" s="1"/>
  <c r="Q91" i="10" s="1"/>
  <c r="R91" i="10" s="1"/>
  <c r="S91" i="10" s="1"/>
  <c r="T91" i="10" s="1"/>
  <c r="U91" i="10" s="1"/>
  <c r="V91" i="10" s="1"/>
  <c r="W91" i="10" s="1"/>
  <c r="X91" i="10" s="1"/>
  <c r="Y91" i="10" s="1"/>
  <c r="Z91" i="10" s="1"/>
  <c r="AA91" i="10" s="1"/>
  <c r="AB91" i="10" s="1"/>
  <c r="AC91" i="10" s="1"/>
  <c r="AD91" i="10" s="1"/>
  <c r="AE91" i="10" s="1"/>
  <c r="AF91" i="10" s="1"/>
  <c r="AG91" i="10" s="1"/>
  <c r="AH91" i="10" s="1"/>
  <c r="AI91" i="10" s="1"/>
  <c r="AJ91" i="10" s="1"/>
  <c r="AK91" i="10" s="1"/>
  <c r="AL91" i="10" s="1"/>
  <c r="AM91" i="10" s="1"/>
  <c r="AN91" i="10" s="1"/>
  <c r="AO91" i="10" s="1"/>
  <c r="AP91" i="10" s="1"/>
  <c r="AQ91" i="10" s="1"/>
  <c r="AR91" i="10" s="1"/>
  <c r="AS91" i="10" s="1"/>
  <c r="AT91" i="10" s="1"/>
  <c r="AU91" i="10" s="1"/>
  <c r="AV91" i="10" s="1"/>
  <c r="AW91" i="10" s="1"/>
  <c r="AX91" i="10" s="1"/>
  <c r="AY91" i="10" s="1"/>
  <c r="AZ91" i="10" s="1"/>
  <c r="BA91" i="10" s="1"/>
  <c r="BB91" i="10" s="1"/>
  <c r="BC91" i="10" s="1"/>
  <c r="BD91" i="10" s="1"/>
  <c r="BE91" i="10" s="1"/>
  <c r="BF91" i="10" s="1"/>
  <c r="BG91" i="10" s="1"/>
  <c r="BH91" i="10" s="1"/>
  <c r="BI91" i="10" s="1"/>
  <c r="BJ91" i="10" s="1"/>
  <c r="BK91" i="10" s="1"/>
  <c r="BL91" i="10" s="1"/>
  <c r="BM91" i="10" s="1"/>
  <c r="BN91" i="10" s="1"/>
  <c r="BO91" i="10" s="1"/>
  <c r="BP91" i="10" s="1"/>
  <c r="BQ91" i="10" s="1"/>
  <c r="BR91" i="10" s="1"/>
  <c r="BS91" i="10" s="1"/>
  <c r="BT91" i="10" s="1"/>
  <c r="C92" i="10"/>
  <c r="D92" i="10" s="1"/>
  <c r="E92" i="10" s="1"/>
  <c r="F92" i="10" s="1"/>
  <c r="G92" i="10" s="1"/>
  <c r="H92" i="10" s="1"/>
  <c r="I92" i="10" s="1"/>
  <c r="J92" i="10" s="1"/>
  <c r="K92" i="10" s="1"/>
  <c r="L92" i="10" s="1"/>
  <c r="M92" i="10" s="1"/>
  <c r="N92" i="10" s="1"/>
  <c r="O92" i="10" s="1"/>
  <c r="P92" i="10" s="1"/>
  <c r="Q92" i="10" s="1"/>
  <c r="R92" i="10" s="1"/>
  <c r="S92" i="10" s="1"/>
  <c r="T92" i="10" s="1"/>
  <c r="U92" i="10" s="1"/>
  <c r="V92" i="10" s="1"/>
  <c r="W92" i="10" s="1"/>
  <c r="X92" i="10" s="1"/>
  <c r="Y92" i="10" s="1"/>
  <c r="Z92" i="10" s="1"/>
  <c r="AA92" i="10" s="1"/>
  <c r="AB92" i="10" s="1"/>
  <c r="AC92" i="10" s="1"/>
  <c r="AD92" i="10" s="1"/>
  <c r="AE92" i="10" s="1"/>
  <c r="AF92" i="10" s="1"/>
  <c r="AG92" i="10" s="1"/>
  <c r="AH92" i="10" s="1"/>
  <c r="AI92" i="10" s="1"/>
  <c r="AJ92" i="10" s="1"/>
  <c r="AK92" i="10" s="1"/>
  <c r="AL92" i="10" s="1"/>
  <c r="AM92" i="10" s="1"/>
  <c r="AN92" i="10" s="1"/>
  <c r="AO92" i="10" s="1"/>
  <c r="AP92" i="10" s="1"/>
  <c r="AQ92" i="10" s="1"/>
  <c r="AR92" i="10" s="1"/>
  <c r="AS92" i="10" s="1"/>
  <c r="AT92" i="10" s="1"/>
  <c r="AU92" i="10" s="1"/>
  <c r="AV92" i="10" s="1"/>
  <c r="AW92" i="10" s="1"/>
  <c r="AX92" i="10" s="1"/>
  <c r="AY92" i="10" s="1"/>
  <c r="AZ92" i="10" s="1"/>
  <c r="BA92" i="10" s="1"/>
  <c r="BB92" i="10" s="1"/>
  <c r="BC92" i="10" s="1"/>
  <c r="BD92" i="10" s="1"/>
  <c r="BE92" i="10" s="1"/>
  <c r="BF92" i="10" s="1"/>
  <c r="BG92" i="10" s="1"/>
  <c r="BH92" i="10" s="1"/>
  <c r="BI92" i="10" s="1"/>
  <c r="BJ92" i="10" s="1"/>
  <c r="BK92" i="10" s="1"/>
  <c r="BL92" i="10" s="1"/>
  <c r="BM92" i="10" s="1"/>
  <c r="BN92" i="10" s="1"/>
  <c r="BO92" i="10" s="1"/>
  <c r="BP92" i="10" s="1"/>
  <c r="BQ92" i="10" s="1"/>
  <c r="BR92" i="10" s="1"/>
  <c r="BS92" i="10" s="1"/>
  <c r="BT92" i="10" s="1"/>
  <c r="C93" i="10"/>
  <c r="D93" i="10" s="1"/>
  <c r="E93" i="10" s="1"/>
  <c r="F93" i="10" s="1"/>
  <c r="G93" i="10" s="1"/>
  <c r="H93" i="10" s="1"/>
  <c r="I93" i="10" s="1"/>
  <c r="J93" i="10" s="1"/>
  <c r="K93" i="10" s="1"/>
  <c r="L93" i="10" s="1"/>
  <c r="M93" i="10" s="1"/>
  <c r="N93" i="10" s="1"/>
  <c r="O93" i="10" s="1"/>
  <c r="P93" i="10" s="1"/>
  <c r="Q93" i="10" s="1"/>
  <c r="R93" i="10" s="1"/>
  <c r="S93" i="10" s="1"/>
  <c r="T93" i="10" s="1"/>
  <c r="U93" i="10" s="1"/>
  <c r="V93" i="10" s="1"/>
  <c r="W93" i="10" s="1"/>
  <c r="X93" i="10" s="1"/>
  <c r="Y93" i="10" s="1"/>
  <c r="Z93" i="10" s="1"/>
  <c r="AA93" i="10" s="1"/>
  <c r="AB93" i="10" s="1"/>
  <c r="AC93" i="10" s="1"/>
  <c r="AD93" i="10" s="1"/>
  <c r="AE93" i="10" s="1"/>
  <c r="AF93" i="10" s="1"/>
  <c r="AG93" i="10" s="1"/>
  <c r="AH93" i="10" s="1"/>
  <c r="AI93" i="10" s="1"/>
  <c r="AJ93" i="10" s="1"/>
  <c r="AK93" i="10" s="1"/>
  <c r="AL93" i="10" s="1"/>
  <c r="AM93" i="10" s="1"/>
  <c r="AN93" i="10" s="1"/>
  <c r="AO93" i="10" s="1"/>
  <c r="AP93" i="10" s="1"/>
  <c r="AQ93" i="10" s="1"/>
  <c r="AR93" i="10" s="1"/>
  <c r="AS93" i="10" s="1"/>
  <c r="AT93" i="10" s="1"/>
  <c r="AU93" i="10" s="1"/>
  <c r="AV93" i="10" s="1"/>
  <c r="AW93" i="10" s="1"/>
  <c r="AX93" i="10" s="1"/>
  <c r="AY93" i="10" s="1"/>
  <c r="AZ93" i="10" s="1"/>
  <c r="BA93" i="10" s="1"/>
  <c r="BB93" i="10" s="1"/>
  <c r="BC93" i="10" s="1"/>
  <c r="BD93" i="10" s="1"/>
  <c r="BE93" i="10" s="1"/>
  <c r="BF93" i="10" s="1"/>
  <c r="BG93" i="10" s="1"/>
  <c r="BH93" i="10" s="1"/>
  <c r="BI93" i="10" s="1"/>
  <c r="BJ93" i="10" s="1"/>
  <c r="BK93" i="10" s="1"/>
  <c r="BL93" i="10" s="1"/>
  <c r="BM93" i="10" s="1"/>
  <c r="BN93" i="10" s="1"/>
  <c r="BO93" i="10" s="1"/>
  <c r="BP93" i="10" s="1"/>
  <c r="BQ93" i="10" s="1"/>
  <c r="BR93" i="10" s="1"/>
  <c r="BS93" i="10" s="1"/>
  <c r="BT93" i="10" s="1"/>
  <c r="C94" i="10"/>
  <c r="D94" i="10" s="1"/>
  <c r="E94" i="10" s="1"/>
  <c r="F94" i="10" s="1"/>
  <c r="G94" i="10" s="1"/>
  <c r="H94" i="10" s="1"/>
  <c r="I94" i="10" s="1"/>
  <c r="J94" i="10" s="1"/>
  <c r="K94" i="10" s="1"/>
  <c r="L94" i="10" s="1"/>
  <c r="M94" i="10" s="1"/>
  <c r="N94" i="10" s="1"/>
  <c r="O94" i="10" s="1"/>
  <c r="P94" i="10" s="1"/>
  <c r="Q94" i="10" s="1"/>
  <c r="R94" i="10" s="1"/>
  <c r="S94" i="10" s="1"/>
  <c r="T94" i="10" s="1"/>
  <c r="U94" i="10" s="1"/>
  <c r="V94" i="10" s="1"/>
  <c r="W94" i="10" s="1"/>
  <c r="X94" i="10" s="1"/>
  <c r="Y94" i="10" s="1"/>
  <c r="Z94" i="10" s="1"/>
  <c r="AA94" i="10" s="1"/>
  <c r="AB94" i="10" s="1"/>
  <c r="AC94" i="10" s="1"/>
  <c r="AD94" i="10" s="1"/>
  <c r="AE94" i="10" s="1"/>
  <c r="AF94" i="10" s="1"/>
  <c r="AG94" i="10" s="1"/>
  <c r="AH94" i="10" s="1"/>
  <c r="AI94" i="10" s="1"/>
  <c r="AJ94" i="10" s="1"/>
  <c r="AK94" i="10" s="1"/>
  <c r="AL94" i="10" s="1"/>
  <c r="AM94" i="10" s="1"/>
  <c r="AN94" i="10" s="1"/>
  <c r="AO94" i="10" s="1"/>
  <c r="AP94" i="10" s="1"/>
  <c r="AQ94" i="10" s="1"/>
  <c r="AR94" i="10" s="1"/>
  <c r="AS94" i="10" s="1"/>
  <c r="AT94" i="10" s="1"/>
  <c r="AU94" i="10" s="1"/>
  <c r="AV94" i="10" s="1"/>
  <c r="AW94" i="10" s="1"/>
  <c r="AX94" i="10" s="1"/>
  <c r="AY94" i="10" s="1"/>
  <c r="AZ94" i="10" s="1"/>
  <c r="BA94" i="10" s="1"/>
  <c r="BB94" i="10" s="1"/>
  <c r="BC94" i="10" s="1"/>
  <c r="BD94" i="10" s="1"/>
  <c r="BE94" i="10" s="1"/>
  <c r="BF94" i="10" s="1"/>
  <c r="BG94" i="10" s="1"/>
  <c r="BH94" i="10" s="1"/>
  <c r="BI94" i="10" s="1"/>
  <c r="BJ94" i="10" s="1"/>
  <c r="BK94" i="10" s="1"/>
  <c r="BL94" i="10" s="1"/>
  <c r="BM94" i="10" s="1"/>
  <c r="BN94" i="10" s="1"/>
  <c r="BO94" i="10" s="1"/>
  <c r="BP94" i="10" s="1"/>
  <c r="BQ94" i="10" s="1"/>
  <c r="BR94" i="10" s="1"/>
  <c r="BS94" i="10" s="1"/>
  <c r="BT94" i="10" s="1"/>
  <c r="C95" i="10"/>
  <c r="D95" i="10" s="1"/>
  <c r="E95" i="10" s="1"/>
  <c r="F95" i="10" s="1"/>
  <c r="G95" i="10" s="1"/>
  <c r="H95" i="10" s="1"/>
  <c r="I95" i="10" s="1"/>
  <c r="J95" i="10" s="1"/>
  <c r="K95" i="10" s="1"/>
  <c r="L95" i="10" s="1"/>
  <c r="M95" i="10" s="1"/>
  <c r="N95" i="10" s="1"/>
  <c r="O95" i="10" s="1"/>
  <c r="P95" i="10" s="1"/>
  <c r="Q95" i="10" s="1"/>
  <c r="R95" i="10" s="1"/>
  <c r="S95" i="10" s="1"/>
  <c r="T95" i="10" s="1"/>
  <c r="U95" i="10" s="1"/>
  <c r="V95" i="10" s="1"/>
  <c r="W95" i="10" s="1"/>
  <c r="X95" i="10" s="1"/>
  <c r="Y95" i="10" s="1"/>
  <c r="Z95" i="10" s="1"/>
  <c r="AA95" i="10" s="1"/>
  <c r="AB95" i="10" s="1"/>
  <c r="AC95" i="10" s="1"/>
  <c r="AD95" i="10" s="1"/>
  <c r="AE95" i="10" s="1"/>
  <c r="AF95" i="10" s="1"/>
  <c r="AG95" i="10" s="1"/>
  <c r="AH95" i="10" s="1"/>
  <c r="AI95" i="10" s="1"/>
  <c r="AJ95" i="10" s="1"/>
  <c r="AK95" i="10" s="1"/>
  <c r="AL95" i="10" s="1"/>
  <c r="AM95" i="10" s="1"/>
  <c r="AN95" i="10" s="1"/>
  <c r="AO95" i="10" s="1"/>
  <c r="AP95" i="10" s="1"/>
  <c r="AQ95" i="10" s="1"/>
  <c r="AR95" i="10" s="1"/>
  <c r="AS95" i="10" s="1"/>
  <c r="AT95" i="10" s="1"/>
  <c r="AU95" i="10" s="1"/>
  <c r="AV95" i="10" s="1"/>
  <c r="AW95" i="10" s="1"/>
  <c r="AX95" i="10" s="1"/>
  <c r="AY95" i="10" s="1"/>
  <c r="AZ95" i="10" s="1"/>
  <c r="BA95" i="10" s="1"/>
  <c r="BB95" i="10" s="1"/>
  <c r="BC95" i="10" s="1"/>
  <c r="BD95" i="10" s="1"/>
  <c r="BE95" i="10" s="1"/>
  <c r="BF95" i="10" s="1"/>
  <c r="BG95" i="10" s="1"/>
  <c r="BH95" i="10" s="1"/>
  <c r="BI95" i="10" s="1"/>
  <c r="BJ95" i="10" s="1"/>
  <c r="BK95" i="10" s="1"/>
  <c r="BL95" i="10" s="1"/>
  <c r="BM95" i="10" s="1"/>
  <c r="BN95" i="10" s="1"/>
  <c r="BO95" i="10" s="1"/>
  <c r="BP95" i="10" s="1"/>
  <c r="BQ95" i="10" s="1"/>
  <c r="BR95" i="10" s="1"/>
  <c r="BS95" i="10" s="1"/>
  <c r="BT95" i="10" s="1"/>
  <c r="C96" i="10"/>
  <c r="D96" i="10" s="1"/>
  <c r="E96" i="10" s="1"/>
  <c r="F96" i="10" s="1"/>
  <c r="G96" i="10" s="1"/>
  <c r="H96" i="10" s="1"/>
  <c r="I96" i="10" s="1"/>
  <c r="J96" i="10" s="1"/>
  <c r="K96" i="10" s="1"/>
  <c r="L96" i="10" s="1"/>
  <c r="M96" i="10" s="1"/>
  <c r="N96" i="10" s="1"/>
  <c r="O96" i="10" s="1"/>
  <c r="P96" i="10" s="1"/>
  <c r="Q96" i="10" s="1"/>
  <c r="R96" i="10" s="1"/>
  <c r="S96" i="10" s="1"/>
  <c r="T96" i="10" s="1"/>
  <c r="U96" i="10" s="1"/>
  <c r="V96" i="10" s="1"/>
  <c r="W96" i="10" s="1"/>
  <c r="X96" i="10" s="1"/>
  <c r="Y96" i="10" s="1"/>
  <c r="Z96" i="10" s="1"/>
  <c r="AA96" i="10" s="1"/>
  <c r="AB96" i="10" s="1"/>
  <c r="AC96" i="10" s="1"/>
  <c r="AD96" i="10" s="1"/>
  <c r="AE96" i="10" s="1"/>
  <c r="AF96" i="10" s="1"/>
  <c r="AG96" i="10" s="1"/>
  <c r="AH96" i="10" s="1"/>
  <c r="AI96" i="10" s="1"/>
  <c r="AJ96" i="10" s="1"/>
  <c r="AK96" i="10" s="1"/>
  <c r="AL96" i="10" s="1"/>
  <c r="AM96" i="10" s="1"/>
  <c r="AN96" i="10" s="1"/>
  <c r="AO96" i="10" s="1"/>
  <c r="AP96" i="10" s="1"/>
  <c r="AQ96" i="10" s="1"/>
  <c r="AR96" i="10" s="1"/>
  <c r="AS96" i="10" s="1"/>
  <c r="AT96" i="10" s="1"/>
  <c r="AU96" i="10" s="1"/>
  <c r="AV96" i="10" s="1"/>
  <c r="AW96" i="10" s="1"/>
  <c r="AX96" i="10" s="1"/>
  <c r="AY96" i="10" s="1"/>
  <c r="AZ96" i="10" s="1"/>
  <c r="BA96" i="10" s="1"/>
  <c r="BB96" i="10" s="1"/>
  <c r="BC96" i="10" s="1"/>
  <c r="BD96" i="10" s="1"/>
  <c r="BE96" i="10" s="1"/>
  <c r="BF96" i="10" s="1"/>
  <c r="BG96" i="10" s="1"/>
  <c r="BH96" i="10" s="1"/>
  <c r="BI96" i="10" s="1"/>
  <c r="BJ96" i="10" s="1"/>
  <c r="BK96" i="10" s="1"/>
  <c r="BL96" i="10" s="1"/>
  <c r="BM96" i="10" s="1"/>
  <c r="BN96" i="10" s="1"/>
  <c r="BO96" i="10" s="1"/>
  <c r="BP96" i="10" s="1"/>
  <c r="BQ96" i="10" s="1"/>
  <c r="BR96" i="10" s="1"/>
  <c r="BS96" i="10" s="1"/>
  <c r="BT96" i="10" s="1"/>
  <c r="C97" i="10"/>
  <c r="D97" i="10" s="1"/>
  <c r="E97" i="10" s="1"/>
  <c r="F97" i="10" s="1"/>
  <c r="G97" i="10" s="1"/>
  <c r="H97" i="10" s="1"/>
  <c r="I97" i="10" s="1"/>
  <c r="J97" i="10" s="1"/>
  <c r="K97" i="10" s="1"/>
  <c r="L97" i="10" s="1"/>
  <c r="M97" i="10" s="1"/>
  <c r="N97" i="10" s="1"/>
  <c r="O97" i="10" s="1"/>
  <c r="P97" i="10" s="1"/>
  <c r="Q97" i="10" s="1"/>
  <c r="R97" i="10" s="1"/>
  <c r="S97" i="10" s="1"/>
  <c r="T97" i="10" s="1"/>
  <c r="U97" i="10" s="1"/>
  <c r="V97" i="10" s="1"/>
  <c r="W97" i="10" s="1"/>
  <c r="X97" i="10" s="1"/>
  <c r="Y97" i="10" s="1"/>
  <c r="Z97" i="10" s="1"/>
  <c r="AA97" i="10" s="1"/>
  <c r="AB97" i="10" s="1"/>
  <c r="AC97" i="10" s="1"/>
  <c r="AD97" i="10" s="1"/>
  <c r="AE97" i="10" s="1"/>
  <c r="AF97" i="10" s="1"/>
  <c r="AG97" i="10" s="1"/>
  <c r="AH97" i="10" s="1"/>
  <c r="AI97" i="10" s="1"/>
  <c r="AJ97" i="10" s="1"/>
  <c r="AK97" i="10" s="1"/>
  <c r="AL97" i="10" s="1"/>
  <c r="AM97" i="10" s="1"/>
  <c r="AN97" i="10" s="1"/>
  <c r="AO97" i="10" s="1"/>
  <c r="AP97" i="10" s="1"/>
  <c r="AQ97" i="10" s="1"/>
  <c r="AR97" i="10" s="1"/>
  <c r="AS97" i="10" s="1"/>
  <c r="AT97" i="10" s="1"/>
  <c r="AU97" i="10" s="1"/>
  <c r="AV97" i="10" s="1"/>
  <c r="AW97" i="10" s="1"/>
  <c r="AX97" i="10" s="1"/>
  <c r="AY97" i="10" s="1"/>
  <c r="AZ97" i="10" s="1"/>
  <c r="BA97" i="10" s="1"/>
  <c r="BB97" i="10" s="1"/>
  <c r="BC97" i="10" s="1"/>
  <c r="BD97" i="10" s="1"/>
  <c r="BE97" i="10" s="1"/>
  <c r="BF97" i="10" s="1"/>
  <c r="BG97" i="10" s="1"/>
  <c r="BH97" i="10" s="1"/>
  <c r="BI97" i="10" s="1"/>
  <c r="BJ97" i="10" s="1"/>
  <c r="BK97" i="10" s="1"/>
  <c r="BL97" i="10" s="1"/>
  <c r="BM97" i="10" s="1"/>
  <c r="BN97" i="10" s="1"/>
  <c r="BO97" i="10" s="1"/>
  <c r="BP97" i="10" s="1"/>
  <c r="BQ97" i="10" s="1"/>
  <c r="BR97" i="10" s="1"/>
  <c r="BS97" i="10" s="1"/>
  <c r="BT97" i="10" s="1"/>
  <c r="C98" i="10"/>
  <c r="D98" i="10" s="1"/>
  <c r="E98" i="10" s="1"/>
  <c r="F98" i="10" s="1"/>
  <c r="G98" i="10" s="1"/>
  <c r="H98" i="10" s="1"/>
  <c r="I98" i="10" s="1"/>
  <c r="J98" i="10" s="1"/>
  <c r="K98" i="10" s="1"/>
  <c r="L98" i="10" s="1"/>
  <c r="M98" i="10" s="1"/>
  <c r="N98" i="10" s="1"/>
  <c r="O98" i="10" s="1"/>
  <c r="P98" i="10" s="1"/>
  <c r="Q98" i="10" s="1"/>
  <c r="R98" i="10" s="1"/>
  <c r="S98" i="10" s="1"/>
  <c r="T98" i="10" s="1"/>
  <c r="U98" i="10" s="1"/>
  <c r="V98" i="10" s="1"/>
  <c r="W98" i="10" s="1"/>
  <c r="X98" i="10" s="1"/>
  <c r="Y98" i="10" s="1"/>
  <c r="Z98" i="10" s="1"/>
  <c r="AA98" i="10" s="1"/>
  <c r="AB98" i="10" s="1"/>
  <c r="AC98" i="10" s="1"/>
  <c r="AD98" i="10" s="1"/>
  <c r="AE98" i="10" s="1"/>
  <c r="AF98" i="10" s="1"/>
  <c r="AG98" i="10" s="1"/>
  <c r="AH98" i="10" s="1"/>
  <c r="AI98" i="10" s="1"/>
  <c r="AJ98" i="10" s="1"/>
  <c r="AK98" i="10" s="1"/>
  <c r="AL98" i="10" s="1"/>
  <c r="AM98" i="10" s="1"/>
  <c r="AN98" i="10" s="1"/>
  <c r="AO98" i="10" s="1"/>
  <c r="AP98" i="10" s="1"/>
  <c r="AQ98" i="10" s="1"/>
  <c r="AR98" i="10" s="1"/>
  <c r="AS98" i="10" s="1"/>
  <c r="AT98" i="10" s="1"/>
  <c r="AU98" i="10" s="1"/>
  <c r="AV98" i="10" s="1"/>
  <c r="AW98" i="10" s="1"/>
  <c r="AX98" i="10" s="1"/>
  <c r="AY98" i="10" s="1"/>
  <c r="AZ98" i="10" s="1"/>
  <c r="BA98" i="10" s="1"/>
  <c r="BB98" i="10" s="1"/>
  <c r="BC98" i="10" s="1"/>
  <c r="BD98" i="10" s="1"/>
  <c r="BE98" i="10" s="1"/>
  <c r="BF98" i="10" s="1"/>
  <c r="BG98" i="10" s="1"/>
  <c r="BH98" i="10" s="1"/>
  <c r="BI98" i="10" s="1"/>
  <c r="BJ98" i="10" s="1"/>
  <c r="BK98" i="10" s="1"/>
  <c r="BL98" i="10" s="1"/>
  <c r="BM98" i="10" s="1"/>
  <c r="BN98" i="10" s="1"/>
  <c r="BO98" i="10" s="1"/>
  <c r="BP98" i="10" s="1"/>
  <c r="BQ98" i="10" s="1"/>
  <c r="BR98" i="10" s="1"/>
  <c r="BS98" i="10" s="1"/>
  <c r="BT98" i="10" s="1"/>
  <c r="C99" i="10"/>
  <c r="D99" i="10" s="1"/>
  <c r="E99" i="10" s="1"/>
  <c r="F99" i="10" s="1"/>
  <c r="G99" i="10" s="1"/>
  <c r="H99" i="10" s="1"/>
  <c r="I99" i="10" s="1"/>
  <c r="J99" i="10" s="1"/>
  <c r="K99" i="10" s="1"/>
  <c r="L99" i="10" s="1"/>
  <c r="M99" i="10" s="1"/>
  <c r="N99" i="10" s="1"/>
  <c r="O99" i="10" s="1"/>
  <c r="P99" i="10" s="1"/>
  <c r="Q99" i="10" s="1"/>
  <c r="R99" i="10" s="1"/>
  <c r="S99" i="10" s="1"/>
  <c r="T99" i="10" s="1"/>
  <c r="U99" i="10" s="1"/>
  <c r="V99" i="10" s="1"/>
  <c r="W99" i="10" s="1"/>
  <c r="X99" i="10" s="1"/>
  <c r="Y99" i="10" s="1"/>
  <c r="Z99" i="10" s="1"/>
  <c r="AA99" i="10" s="1"/>
  <c r="AB99" i="10" s="1"/>
  <c r="AC99" i="10" s="1"/>
  <c r="AD99" i="10" s="1"/>
  <c r="AE99" i="10" s="1"/>
  <c r="AF99" i="10" s="1"/>
  <c r="AG99" i="10" s="1"/>
  <c r="AH99" i="10" s="1"/>
  <c r="AI99" i="10" s="1"/>
  <c r="AJ99" i="10" s="1"/>
  <c r="AK99" i="10" s="1"/>
  <c r="AL99" i="10" s="1"/>
  <c r="AM99" i="10" s="1"/>
  <c r="AN99" i="10" s="1"/>
  <c r="AO99" i="10" s="1"/>
  <c r="AP99" i="10" s="1"/>
  <c r="AQ99" i="10" s="1"/>
  <c r="AR99" i="10" s="1"/>
  <c r="AS99" i="10" s="1"/>
  <c r="AT99" i="10" s="1"/>
  <c r="AU99" i="10" s="1"/>
  <c r="AV99" i="10" s="1"/>
  <c r="AW99" i="10" s="1"/>
  <c r="AX99" i="10" s="1"/>
  <c r="AY99" i="10" s="1"/>
  <c r="AZ99" i="10" s="1"/>
  <c r="BA99" i="10" s="1"/>
  <c r="BB99" i="10" s="1"/>
  <c r="BC99" i="10" s="1"/>
  <c r="BD99" i="10" s="1"/>
  <c r="BE99" i="10" s="1"/>
  <c r="BF99" i="10" s="1"/>
  <c r="BG99" i="10" s="1"/>
  <c r="BH99" i="10" s="1"/>
  <c r="BI99" i="10" s="1"/>
  <c r="BJ99" i="10" s="1"/>
  <c r="BK99" i="10" s="1"/>
  <c r="BL99" i="10" s="1"/>
  <c r="BM99" i="10" s="1"/>
  <c r="BN99" i="10" s="1"/>
  <c r="BO99" i="10" s="1"/>
  <c r="BP99" i="10" s="1"/>
  <c r="BQ99" i="10" s="1"/>
  <c r="BR99" i="10" s="1"/>
  <c r="BS99" i="10" s="1"/>
  <c r="BT99" i="10" s="1"/>
  <c r="B101" i="10"/>
  <c r="B104" i="10" s="1"/>
  <c r="G32" i="7"/>
  <c r="G30" i="7"/>
  <c r="G33" i="7"/>
  <c r="G34" i="7"/>
  <c r="G40" i="7"/>
  <c r="G41" i="7"/>
  <c r="G31" i="7"/>
  <c r="G44" i="7"/>
  <c r="G45" i="7"/>
  <c r="G43" i="7"/>
  <c r="G20" i="7"/>
  <c r="G18" i="7"/>
  <c r="G21" i="7"/>
  <c r="G22" i="7"/>
  <c r="G23" i="7"/>
  <c r="G24" i="7"/>
  <c r="G25" i="7"/>
  <c r="G26" i="7"/>
  <c r="G27" i="7"/>
  <c r="G28" i="7"/>
  <c r="G29" i="7"/>
  <c r="G19" i="7"/>
  <c r="G8" i="7"/>
  <c r="G6" i="7"/>
  <c r="G9" i="7"/>
  <c r="G10" i="7"/>
  <c r="G11" i="7"/>
  <c r="G12" i="7"/>
  <c r="G13" i="7"/>
  <c r="G14" i="7"/>
  <c r="G15" i="7"/>
  <c r="G16" i="7"/>
  <c r="G17" i="7"/>
  <c r="G7" i="7"/>
  <c r="C47" i="3"/>
  <c r="C46" i="3"/>
  <c r="C43" i="3"/>
  <c r="C44" i="3"/>
  <c r="C45"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11" i="3"/>
  <c r="C231" i="9" l="1"/>
  <c r="D231" i="9" s="1"/>
  <c r="E231" i="9" s="1"/>
  <c r="G228" i="17"/>
  <c r="H227" i="17"/>
  <c r="I227" i="17" s="1"/>
  <c r="A5" i="9"/>
  <c r="M5" i="1"/>
  <c r="N56" i="3"/>
  <c r="N55" i="3"/>
  <c r="O55" i="3"/>
  <c r="N54" i="3"/>
  <c r="O54" i="3"/>
  <c r="O24" i="3"/>
  <c r="N53" i="3"/>
  <c r="O53" i="3"/>
  <c r="B56" i="9"/>
  <c r="D56" i="9" s="1"/>
  <c r="E56" i="9" s="1"/>
  <c r="N44" i="3"/>
  <c r="J90" i="1"/>
  <c r="C100" i="10"/>
  <c r="C101" i="10" s="1"/>
  <c r="B105" i="10"/>
  <c r="N22" i="3"/>
  <c r="O20" i="3"/>
  <c r="O26" i="3"/>
  <c r="B59" i="9"/>
  <c r="D59" i="9" s="1"/>
  <c r="E59" i="9" s="1"/>
  <c r="I45" i="3"/>
  <c r="S84" i="1"/>
  <c r="O39" i="3"/>
  <c r="P55" i="7"/>
  <c r="P1" i="10"/>
  <c r="H19" i="10"/>
  <c r="M7" i="10"/>
  <c r="N7" i="10" s="1"/>
  <c r="O7" i="10" s="1"/>
  <c r="P7" i="10" s="1"/>
  <c r="Q7" i="10" s="1"/>
  <c r="R7" i="10" s="1"/>
  <c r="S7" i="10" s="1"/>
  <c r="T7" i="10" s="1"/>
  <c r="U7" i="10" s="1"/>
  <c r="V7" i="10" s="1"/>
  <c r="W7" i="10" s="1"/>
  <c r="X7" i="10" s="1"/>
  <c r="Y7" i="10" s="1"/>
  <c r="Z7" i="10" s="1"/>
  <c r="AA7" i="10" s="1"/>
  <c r="AB7" i="10" s="1"/>
  <c r="AC7" i="10" s="1"/>
  <c r="AD7" i="10" s="1"/>
  <c r="AE7" i="10" s="1"/>
  <c r="AF7" i="10" s="1"/>
  <c r="AG7" i="10" s="1"/>
  <c r="AH7" i="10" s="1"/>
  <c r="AI7" i="10" s="1"/>
  <c r="AJ7" i="10" s="1"/>
  <c r="AK7" i="10" s="1"/>
  <c r="AL7" i="10" s="1"/>
  <c r="AM7" i="10" s="1"/>
  <c r="AN7" i="10" s="1"/>
  <c r="AO7" i="10" s="1"/>
  <c r="AP7" i="10" s="1"/>
  <c r="AQ7" i="10" s="1"/>
  <c r="AR7" i="10" s="1"/>
  <c r="AS7" i="10" s="1"/>
  <c r="AT7" i="10" s="1"/>
  <c r="AU7" i="10" s="1"/>
  <c r="AV7" i="10" s="1"/>
  <c r="AW7" i="10" s="1"/>
  <c r="AX7" i="10" s="1"/>
  <c r="AY7" i="10" s="1"/>
  <c r="AZ7" i="10" s="1"/>
  <c r="BA7" i="10" s="1"/>
  <c r="BB7" i="10" s="1"/>
  <c r="BC7" i="10" s="1"/>
  <c r="BD7" i="10" s="1"/>
  <c r="BE7" i="10" s="1"/>
  <c r="BF7" i="10" s="1"/>
  <c r="BG7" i="10" s="1"/>
  <c r="BH7" i="10" s="1"/>
  <c r="BI7" i="10" s="1"/>
  <c r="BJ7" i="10" s="1"/>
  <c r="BK7" i="10" s="1"/>
  <c r="BL7" i="10" s="1"/>
  <c r="BM7" i="10" s="1"/>
  <c r="BN7" i="10" s="1"/>
  <c r="BO7" i="10" s="1"/>
  <c r="BP7" i="10" s="1"/>
  <c r="BQ7" i="10" s="1"/>
  <c r="BR7" i="10" s="1"/>
  <c r="BS7" i="10" s="1"/>
  <c r="BT7" i="10" s="1"/>
  <c r="C16" i="17"/>
  <c r="D15" i="15"/>
  <c r="B12" i="1"/>
  <c r="H12" i="1" s="1"/>
  <c r="I12" i="1" s="1"/>
  <c r="C12" i="17"/>
  <c r="D11" i="15"/>
  <c r="B9" i="1"/>
  <c r="H9" i="1" s="1"/>
  <c r="I9" i="1" s="1"/>
  <c r="C9" i="17"/>
  <c r="D8" i="15"/>
  <c r="B28" i="1"/>
  <c r="H28" i="1" s="1"/>
  <c r="I28" i="1" s="1"/>
  <c r="C28" i="17"/>
  <c r="D27" i="15"/>
  <c r="B24" i="1"/>
  <c r="C24" i="17"/>
  <c r="D23" i="15"/>
  <c r="C21" i="17"/>
  <c r="D20" i="15"/>
  <c r="C32" i="17"/>
  <c r="D31" i="15"/>
  <c r="B34" i="1"/>
  <c r="H34" i="1" s="1"/>
  <c r="I34" i="1" s="1"/>
  <c r="C34" i="17"/>
  <c r="D33" i="15"/>
  <c r="I32" i="3"/>
  <c r="I28" i="3"/>
  <c r="O49" i="3"/>
  <c r="N52" i="3"/>
  <c r="O52" i="3"/>
  <c r="O13" i="3"/>
  <c r="C8" i="17"/>
  <c r="D7" i="15"/>
  <c r="C15" i="17"/>
  <c r="D14" i="15"/>
  <c r="C11" i="17"/>
  <c r="D10" i="15"/>
  <c r="C20" i="17"/>
  <c r="D19" i="15"/>
  <c r="I26" i="7"/>
  <c r="C27" i="17"/>
  <c r="D26" i="15"/>
  <c r="C23" i="17"/>
  <c r="D22" i="15"/>
  <c r="B44" i="1"/>
  <c r="H44" i="1" s="1"/>
  <c r="I44" i="1" s="1"/>
  <c r="C44" i="17"/>
  <c r="D43" i="15"/>
  <c r="B42" i="1"/>
  <c r="H42" i="1" s="1"/>
  <c r="I42" i="1" s="1"/>
  <c r="C42" i="17"/>
  <c r="D41" i="15"/>
  <c r="C31" i="17"/>
  <c r="D30" i="15"/>
  <c r="C17" i="17"/>
  <c r="D16" i="15"/>
  <c r="E16" i="15" s="1"/>
  <c r="B13" i="1"/>
  <c r="H13" i="1" s="1"/>
  <c r="I13" i="1" s="1"/>
  <c r="C13" i="17"/>
  <c r="D12" i="15"/>
  <c r="B7" i="1"/>
  <c r="D9" i="1" s="1"/>
  <c r="C7" i="17"/>
  <c r="D6" i="15"/>
  <c r="B29" i="1"/>
  <c r="H29" i="1" s="1"/>
  <c r="I29" i="1" s="1"/>
  <c r="C29" i="17"/>
  <c r="D28" i="15"/>
  <c r="C25" i="17"/>
  <c r="D24" i="15"/>
  <c r="C19" i="17"/>
  <c r="D18" i="15"/>
  <c r="C45" i="17"/>
  <c r="D44" i="15"/>
  <c r="C35" i="17"/>
  <c r="D34" i="15"/>
  <c r="J101" i="17"/>
  <c r="N100" i="17"/>
  <c r="O100" i="17"/>
  <c r="P100" i="17" s="1"/>
  <c r="O40" i="3"/>
  <c r="I29" i="3"/>
  <c r="I25" i="3"/>
  <c r="B18" i="1"/>
  <c r="H18" i="1" s="1"/>
  <c r="I18" i="1" s="1"/>
  <c r="C18" i="17"/>
  <c r="D17" i="15"/>
  <c r="C14" i="17"/>
  <c r="D13" i="15"/>
  <c r="B10" i="1"/>
  <c r="H10" i="1" s="1"/>
  <c r="I10" i="1" s="1"/>
  <c r="C10" i="17"/>
  <c r="D9" i="15"/>
  <c r="B30" i="1"/>
  <c r="E30" i="1" s="1"/>
  <c r="C30" i="17"/>
  <c r="D29" i="15"/>
  <c r="B26" i="1"/>
  <c r="H26" i="1" s="1"/>
  <c r="I26" i="1" s="1"/>
  <c r="C26" i="17"/>
  <c r="D25" i="15"/>
  <c r="B22" i="1"/>
  <c r="H22" i="1" s="1"/>
  <c r="I22" i="1" s="1"/>
  <c r="C22" i="17"/>
  <c r="D21" i="15"/>
  <c r="B46" i="1"/>
  <c r="H46" i="1" s="1"/>
  <c r="I46" i="1" s="1"/>
  <c r="C46" i="17"/>
  <c r="D45" i="15"/>
  <c r="B41" i="1"/>
  <c r="H41" i="1" s="1"/>
  <c r="I41" i="1" s="1"/>
  <c r="C41" i="17"/>
  <c r="D40" i="15"/>
  <c r="B33" i="1"/>
  <c r="H33" i="1" s="1"/>
  <c r="I33" i="1" s="1"/>
  <c r="C33" i="17"/>
  <c r="D32" i="15"/>
  <c r="C40" i="17"/>
  <c r="D39" i="15"/>
  <c r="B61" i="9"/>
  <c r="D61" i="9" s="1"/>
  <c r="E61" i="9" s="1"/>
  <c r="X57" i="1"/>
  <c r="AA57" i="1" s="1"/>
  <c r="B57" i="1"/>
  <c r="C57" i="17"/>
  <c r="D56" i="15"/>
  <c r="B39" i="1"/>
  <c r="H39" i="1" s="1"/>
  <c r="I39" i="1" s="1"/>
  <c r="C39" i="17"/>
  <c r="D38" i="15"/>
  <c r="C51" i="17"/>
  <c r="D50" i="15"/>
  <c r="C52" i="17"/>
  <c r="D51" i="15"/>
  <c r="C53" i="17"/>
  <c r="D52" i="15"/>
  <c r="C55" i="17"/>
  <c r="D54" i="15"/>
  <c r="C66" i="17"/>
  <c r="D65" i="15"/>
  <c r="C71" i="17"/>
  <c r="D70" i="15"/>
  <c r="B47" i="1"/>
  <c r="H47" i="1" s="1"/>
  <c r="I47" i="1" s="1"/>
  <c r="C47" i="17"/>
  <c r="D46" i="15"/>
  <c r="B59" i="1"/>
  <c r="H59" i="1" s="1"/>
  <c r="I59" i="1" s="1"/>
  <c r="C59" i="17"/>
  <c r="D58" i="15"/>
  <c r="C63" i="17"/>
  <c r="D62" i="15"/>
  <c r="B70" i="9"/>
  <c r="D70" i="9" s="1"/>
  <c r="E70" i="9" s="1"/>
  <c r="X66" i="1"/>
  <c r="Z66" i="1" s="1"/>
  <c r="B67" i="1"/>
  <c r="C67" i="17"/>
  <c r="D66" i="15"/>
  <c r="B70" i="1"/>
  <c r="C70" i="17"/>
  <c r="D69" i="15"/>
  <c r="B75" i="9"/>
  <c r="D75" i="9" s="1"/>
  <c r="E75" i="9" s="1"/>
  <c r="X71" i="1"/>
  <c r="Y71" i="1" s="1"/>
  <c r="C37" i="17"/>
  <c r="D36" i="15"/>
  <c r="C49" i="17"/>
  <c r="D48" i="15"/>
  <c r="B30" i="9"/>
  <c r="D30" i="9" s="1"/>
  <c r="E30" i="9" s="1"/>
  <c r="X26" i="1"/>
  <c r="Z26" i="1" s="1"/>
  <c r="B22" i="9"/>
  <c r="D22" i="9" s="1"/>
  <c r="E22" i="9" s="1"/>
  <c r="X18" i="1"/>
  <c r="Y19" i="1" s="1"/>
  <c r="B14" i="9"/>
  <c r="D14" i="9" s="1"/>
  <c r="E14" i="9" s="1"/>
  <c r="X10" i="1"/>
  <c r="B53" i="9"/>
  <c r="D53" i="9" s="1"/>
  <c r="X49" i="1"/>
  <c r="Z49" i="1" s="1"/>
  <c r="B60" i="1"/>
  <c r="C60" i="17"/>
  <c r="D59" i="15"/>
  <c r="B68" i="9"/>
  <c r="D68" i="9" s="1"/>
  <c r="E68" i="9" s="1"/>
  <c r="X64" i="1"/>
  <c r="Z64" i="1" s="1"/>
  <c r="R90" i="1"/>
  <c r="R91" i="1"/>
  <c r="B80" i="1"/>
  <c r="E92" i="1" s="1"/>
  <c r="C80" i="17"/>
  <c r="D79" i="15"/>
  <c r="B85" i="9"/>
  <c r="D85" i="9" s="1"/>
  <c r="E85" i="9" s="1"/>
  <c r="X81" i="1"/>
  <c r="AA93" i="1" s="1"/>
  <c r="AA91" i="1"/>
  <c r="M31" i="7"/>
  <c r="X32" i="1"/>
  <c r="AA44" i="1" s="1"/>
  <c r="B32" i="9"/>
  <c r="D32" i="9" s="1"/>
  <c r="E32" i="9" s="1"/>
  <c r="X28" i="1"/>
  <c r="Z28" i="1" s="1"/>
  <c r="B20" i="9"/>
  <c r="D20" i="9" s="1"/>
  <c r="E20" i="9" s="1"/>
  <c r="X16" i="1"/>
  <c r="Y16" i="1" s="1"/>
  <c r="I31" i="7"/>
  <c r="P32" i="1"/>
  <c r="R32" i="1" s="1"/>
  <c r="H58" i="7"/>
  <c r="C58" i="17"/>
  <c r="D57" i="15"/>
  <c r="C64" i="17"/>
  <c r="D63" i="15"/>
  <c r="B68" i="1"/>
  <c r="H68" i="1" s="1"/>
  <c r="I68" i="1" s="1"/>
  <c r="C68" i="17"/>
  <c r="D67" i="15"/>
  <c r="B82" i="9"/>
  <c r="D82" i="9" s="1"/>
  <c r="E82" i="9" s="1"/>
  <c r="X78" i="1"/>
  <c r="AA90" i="1" s="1"/>
  <c r="B79" i="1"/>
  <c r="D90" i="1" s="1"/>
  <c r="C79" i="17"/>
  <c r="D78" i="15"/>
  <c r="Z91" i="1"/>
  <c r="Z90" i="1"/>
  <c r="C83" i="17"/>
  <c r="D82" i="15"/>
  <c r="C84" i="17"/>
  <c r="D83" i="15"/>
  <c r="R89" i="1"/>
  <c r="J65" i="17"/>
  <c r="N64" i="17"/>
  <c r="B36" i="1"/>
  <c r="H36" i="1" s="1"/>
  <c r="I36" i="1" s="1"/>
  <c r="C36" i="17"/>
  <c r="D35" i="15"/>
  <c r="B48" i="1"/>
  <c r="C48" i="17"/>
  <c r="D47" i="15"/>
  <c r="B41" i="9"/>
  <c r="D41" i="9" s="1"/>
  <c r="E41" i="9" s="1"/>
  <c r="X37" i="1"/>
  <c r="Y37" i="1" s="1"/>
  <c r="B29" i="9"/>
  <c r="D29" i="9" s="1"/>
  <c r="E29" i="9" s="1"/>
  <c r="X25" i="1"/>
  <c r="B52" i="9"/>
  <c r="D52" i="9" s="1"/>
  <c r="X48" i="1"/>
  <c r="AA48" i="1" s="1"/>
  <c r="B50" i="1"/>
  <c r="H50" i="1" s="1"/>
  <c r="I50" i="1" s="1"/>
  <c r="C50" i="17"/>
  <c r="D49" i="15"/>
  <c r="B43" i="9"/>
  <c r="D43" i="9" s="1"/>
  <c r="E43" i="9" s="1"/>
  <c r="X39" i="1"/>
  <c r="B55" i="9"/>
  <c r="D55" i="9" s="1"/>
  <c r="E55" i="9" s="1"/>
  <c r="X51" i="1"/>
  <c r="B62" i="9"/>
  <c r="D62" i="9" s="1"/>
  <c r="E62" i="9" s="1"/>
  <c r="X58" i="1"/>
  <c r="B61" i="1"/>
  <c r="C61" i="1" s="1"/>
  <c r="C61" i="17"/>
  <c r="D60" i="15"/>
  <c r="B62" i="1"/>
  <c r="C62" i="17"/>
  <c r="D61" i="15"/>
  <c r="C65" i="17"/>
  <c r="D64" i="15"/>
  <c r="B73" i="1"/>
  <c r="H73" i="1" s="1"/>
  <c r="I73" i="1" s="1"/>
  <c r="C73" i="17"/>
  <c r="D72" i="15"/>
  <c r="B75" i="1"/>
  <c r="H75" i="1" s="1"/>
  <c r="I75" i="1" s="1"/>
  <c r="C75" i="17"/>
  <c r="D74" i="15"/>
  <c r="B80" i="9"/>
  <c r="D80" i="9" s="1"/>
  <c r="E80" i="9" s="1"/>
  <c r="X76" i="1"/>
  <c r="C77" i="17"/>
  <c r="D76" i="15"/>
  <c r="C78" i="17"/>
  <c r="D77" i="15"/>
  <c r="B81" i="1"/>
  <c r="E93" i="1" s="1"/>
  <c r="C81" i="17"/>
  <c r="D80" i="15"/>
  <c r="B86" i="9"/>
  <c r="D86" i="9" s="1"/>
  <c r="E86" i="9" s="1"/>
  <c r="X82" i="1"/>
  <c r="AA94" i="1" s="1"/>
  <c r="C86" i="17"/>
  <c r="D85" i="15"/>
  <c r="C88" i="17"/>
  <c r="D87" i="15"/>
  <c r="C38" i="17"/>
  <c r="D37" i="15"/>
  <c r="B44" i="9"/>
  <c r="D44" i="9" s="1"/>
  <c r="E44" i="9" s="1"/>
  <c r="X40" i="1"/>
  <c r="B31" i="9"/>
  <c r="D31" i="9" s="1"/>
  <c r="E31" i="9" s="1"/>
  <c r="X27" i="1"/>
  <c r="B27" i="9"/>
  <c r="D27" i="9" s="1"/>
  <c r="E27" i="9" s="1"/>
  <c r="X23" i="1"/>
  <c r="B15" i="9"/>
  <c r="D15" i="9" s="1"/>
  <c r="E15" i="9" s="1"/>
  <c r="X11" i="1"/>
  <c r="I42" i="7"/>
  <c r="P43" i="1"/>
  <c r="B67" i="12"/>
  <c r="X50" i="1"/>
  <c r="Z50" i="1" s="1"/>
  <c r="B43" i="1"/>
  <c r="H43" i="1" s="1"/>
  <c r="I43" i="1" s="1"/>
  <c r="C43" i="17"/>
  <c r="D42" i="15"/>
  <c r="B54" i="1"/>
  <c r="C54" i="17"/>
  <c r="D53" i="15"/>
  <c r="B56" i="1"/>
  <c r="C56" i="17"/>
  <c r="D55" i="15"/>
  <c r="C69" i="17"/>
  <c r="D68" i="15"/>
  <c r="B72" i="1"/>
  <c r="H72" i="1" s="1"/>
  <c r="I72" i="1" s="1"/>
  <c r="C72" i="17"/>
  <c r="D71" i="15"/>
  <c r="B74" i="1"/>
  <c r="C74" i="17"/>
  <c r="D73" i="15"/>
  <c r="B79" i="9"/>
  <c r="D79" i="9" s="1"/>
  <c r="E79" i="9" s="1"/>
  <c r="X75" i="1"/>
  <c r="B76" i="1"/>
  <c r="C76" i="17"/>
  <c r="D75" i="15"/>
  <c r="B82" i="1"/>
  <c r="E94" i="1" s="1"/>
  <c r="C82" i="17"/>
  <c r="D81" i="15"/>
  <c r="B85" i="1"/>
  <c r="E97" i="1" s="1"/>
  <c r="C85" i="17"/>
  <c r="D84" i="15"/>
  <c r="C87" i="17"/>
  <c r="D86" i="15"/>
  <c r="N36" i="3"/>
  <c r="O15" i="3"/>
  <c r="I37" i="3"/>
  <c r="N34" i="3"/>
  <c r="I24" i="3"/>
  <c r="I17" i="3"/>
  <c r="I13" i="3"/>
  <c r="O23" i="3"/>
  <c r="O47" i="3"/>
  <c r="I20" i="3"/>
  <c r="I26" i="3"/>
  <c r="N37" i="3"/>
  <c r="N20" i="3"/>
  <c r="N15" i="3"/>
  <c r="O22" i="3"/>
  <c r="I41" i="3"/>
  <c r="O12" i="3"/>
  <c r="O32" i="3"/>
  <c r="I48" i="3"/>
  <c r="O44" i="3"/>
  <c r="I47" i="3"/>
  <c r="N12" i="3"/>
  <c r="N24" i="3"/>
  <c r="N40" i="3"/>
  <c r="M58" i="3"/>
  <c r="N13" i="3"/>
  <c r="I14" i="3"/>
  <c r="O41" i="3"/>
  <c r="N30" i="3"/>
  <c r="I16" i="3"/>
  <c r="I11" i="3"/>
  <c r="N19" i="3"/>
  <c r="O31" i="3"/>
  <c r="I43" i="3"/>
  <c r="I30" i="3"/>
  <c r="N27" i="3"/>
  <c r="N47" i="3"/>
  <c r="N16" i="3"/>
  <c r="N32" i="3"/>
  <c r="N49" i="3"/>
  <c r="O11" i="3"/>
  <c r="I42" i="3"/>
  <c r="I40" i="3"/>
  <c r="I35" i="3"/>
  <c r="I31" i="3"/>
  <c r="O30" i="3"/>
  <c r="I27" i="3"/>
  <c r="O25" i="3"/>
  <c r="N18" i="3"/>
  <c r="I15" i="3"/>
  <c r="O21" i="3"/>
  <c r="I21" i="3"/>
  <c r="O38" i="3"/>
  <c r="I38" i="3"/>
  <c r="N45" i="3"/>
  <c r="N28" i="3"/>
  <c r="I36" i="3"/>
  <c r="N51" i="3"/>
  <c r="O51" i="3"/>
  <c r="N29" i="3"/>
  <c r="N33" i="3"/>
  <c r="N43" i="3"/>
  <c r="N10" i="3"/>
  <c r="N38" i="3"/>
  <c r="N17" i="3"/>
  <c r="N46" i="3"/>
  <c r="N11" i="3"/>
  <c r="N21" i="3"/>
  <c r="N25" i="3"/>
  <c r="N35" i="3"/>
  <c r="N39" i="3"/>
  <c r="N14" i="3"/>
  <c r="N26" i="3"/>
  <c r="N42" i="3"/>
  <c r="N48" i="3"/>
  <c r="N41" i="3"/>
  <c r="N23" i="3"/>
  <c r="O10" i="3"/>
  <c r="O36" i="3"/>
  <c r="O28" i="3"/>
  <c r="O18" i="3"/>
  <c r="O46" i="3"/>
  <c r="P46" i="3" s="1"/>
  <c r="I46" i="3"/>
  <c r="O48" i="3"/>
  <c r="I49" i="3"/>
  <c r="O33" i="3"/>
  <c r="I33" i="3"/>
  <c r="I12" i="3"/>
  <c r="I22" i="3"/>
  <c r="I44" i="3"/>
  <c r="I39" i="3"/>
  <c r="I34" i="3"/>
  <c r="O34" i="3"/>
  <c r="O29" i="3"/>
  <c r="I23" i="3"/>
  <c r="I19" i="3"/>
  <c r="O19" i="3"/>
  <c r="I18" i="3"/>
  <c r="O17" i="3"/>
  <c r="N31" i="3"/>
  <c r="O35" i="3"/>
  <c r="O27" i="3"/>
  <c r="O16" i="3"/>
  <c r="O45" i="3"/>
  <c r="O42" i="3"/>
  <c r="O14" i="3"/>
  <c r="O43" i="3"/>
  <c r="O37" i="3"/>
  <c r="P88" i="7"/>
  <c r="X88" i="1"/>
  <c r="L88" i="7"/>
  <c r="P88" i="1"/>
  <c r="B88" i="1"/>
  <c r="H88" i="1" s="1"/>
  <c r="I88" i="1" s="1"/>
  <c r="H88" i="7"/>
  <c r="I7" i="7"/>
  <c r="L73" i="7"/>
  <c r="B12" i="9"/>
  <c r="B24" i="9"/>
  <c r="M69" i="7"/>
  <c r="H77" i="7"/>
  <c r="L7" i="7"/>
  <c r="P86" i="7"/>
  <c r="I56" i="7"/>
  <c r="H39" i="7"/>
  <c r="H59" i="7"/>
  <c r="B17" i="9"/>
  <c r="L37" i="7"/>
  <c r="M15" i="7"/>
  <c r="M53" i="7"/>
  <c r="H38" i="7"/>
  <c r="I39" i="7"/>
  <c r="M54" i="7"/>
  <c r="L67" i="7"/>
  <c r="L69" i="7"/>
  <c r="B74" i="9"/>
  <c r="P80" i="7"/>
  <c r="B81" i="9"/>
  <c r="M6" i="7"/>
  <c r="M28" i="7"/>
  <c r="L57" i="7"/>
  <c r="B58" i="1"/>
  <c r="L76" i="7"/>
  <c r="B34" i="9"/>
  <c r="B38" i="9"/>
  <c r="R37" i="1"/>
  <c r="P60" i="7"/>
  <c r="P52" i="7"/>
  <c r="M51" i="7"/>
  <c r="Z55" i="1"/>
  <c r="I78" i="7"/>
  <c r="H20" i="7"/>
  <c r="Y45" i="1"/>
  <c r="Z44" i="1"/>
  <c r="B87" i="9"/>
  <c r="I48" i="7"/>
  <c r="B23" i="9"/>
  <c r="I46" i="7"/>
  <c r="M38" i="7"/>
  <c r="I80" i="7"/>
  <c r="H21" i="7"/>
  <c r="L79" i="7"/>
  <c r="Q52" i="1"/>
  <c r="L39" i="7"/>
  <c r="P34" i="7"/>
  <c r="M67" i="7"/>
  <c r="B39" i="9"/>
  <c r="M36" i="7"/>
  <c r="B57" i="9"/>
  <c r="L54" i="7"/>
  <c r="I27" i="7"/>
  <c r="Y8" i="1"/>
  <c r="M48" i="7"/>
  <c r="P12" i="7"/>
  <c r="H24" i="7"/>
  <c r="H75" i="7"/>
  <c r="B49" i="9"/>
  <c r="P29" i="7"/>
  <c r="S59" i="1"/>
  <c r="P49" i="7"/>
  <c r="M44" i="7"/>
  <c r="P39" i="7"/>
  <c r="B33" i="9"/>
  <c r="B11" i="9"/>
  <c r="P33" i="7"/>
  <c r="Z29" i="1"/>
  <c r="P13" i="7"/>
  <c r="M75" i="7"/>
  <c r="M33" i="7"/>
  <c r="P45" i="7"/>
  <c r="M46" i="7"/>
  <c r="L52" i="7"/>
  <c r="L80" i="7"/>
  <c r="M68" i="7"/>
  <c r="L68" i="7"/>
  <c r="I70" i="7"/>
  <c r="R65" i="1"/>
  <c r="I63" i="7"/>
  <c r="L65" i="7"/>
  <c r="H47" i="7"/>
  <c r="H71" i="7"/>
  <c r="H73" i="7"/>
  <c r="I37" i="7"/>
  <c r="B38" i="1"/>
  <c r="H55" i="7"/>
  <c r="S68" i="1"/>
  <c r="L87" i="7"/>
  <c r="P59" i="7"/>
  <c r="I45" i="7"/>
  <c r="R80" i="1"/>
  <c r="M65" i="7"/>
  <c r="B63" i="9"/>
  <c r="H43" i="7"/>
  <c r="B54" i="9"/>
  <c r="B64" i="1"/>
  <c r="H54" i="7"/>
  <c r="L56" i="7"/>
  <c r="Y36" i="1"/>
  <c r="Y35" i="1"/>
  <c r="L25" i="7"/>
  <c r="L21" i="7"/>
  <c r="B71" i="1"/>
  <c r="P70" i="7"/>
  <c r="H81" i="7"/>
  <c r="H41" i="7"/>
  <c r="P63" i="7"/>
  <c r="H70" i="7"/>
  <c r="L51" i="7"/>
  <c r="I54" i="7"/>
  <c r="M61" i="7"/>
  <c r="P50" i="7"/>
  <c r="B67" i="9"/>
  <c r="P58" i="7"/>
  <c r="H46" i="7"/>
  <c r="H30" i="7"/>
  <c r="B55" i="1"/>
  <c r="L64" i="7"/>
  <c r="I66" i="7"/>
  <c r="Y84" i="1"/>
  <c r="H67" i="7"/>
  <c r="Q66" i="1"/>
  <c r="H36" i="7"/>
  <c r="B48" i="9"/>
  <c r="H57" i="7"/>
  <c r="P17" i="7"/>
  <c r="L43" i="7"/>
  <c r="I13" i="7"/>
  <c r="Z65" i="1"/>
  <c r="M62" i="7"/>
  <c r="H64" i="7"/>
  <c r="P73" i="7"/>
  <c r="L75" i="7"/>
  <c r="Q85" i="1"/>
  <c r="I84" i="7"/>
  <c r="L84" i="7"/>
  <c r="L86" i="7"/>
  <c r="M85" i="7"/>
  <c r="B87" i="1"/>
  <c r="E99" i="1" s="1"/>
  <c r="H87" i="7"/>
  <c r="B35" i="9"/>
  <c r="P30" i="7"/>
  <c r="P23" i="7"/>
  <c r="B28" i="9"/>
  <c r="Z24" i="1"/>
  <c r="M23" i="7"/>
  <c r="P8" i="7"/>
  <c r="B65" i="9"/>
  <c r="B76" i="9"/>
  <c r="P72" i="7"/>
  <c r="H76" i="7"/>
  <c r="B77" i="1"/>
  <c r="E89" i="1" s="1"/>
  <c r="B78" i="1"/>
  <c r="E90" i="1" s="1"/>
  <c r="H78" i="7"/>
  <c r="H80" i="7"/>
  <c r="M71" i="7"/>
  <c r="P24" i="7"/>
  <c r="P71" i="7"/>
  <c r="M30" i="7"/>
  <c r="B27" i="1"/>
  <c r="H27" i="7"/>
  <c r="P15" i="7"/>
  <c r="B19" i="9"/>
  <c r="I6" i="7"/>
  <c r="R12" i="1"/>
  <c r="L46" i="7"/>
  <c r="S46" i="1"/>
  <c r="I40" i="7"/>
  <c r="L40" i="7"/>
  <c r="I38" i="7"/>
  <c r="B40" i="1"/>
  <c r="H40" i="7"/>
  <c r="L53" i="7"/>
  <c r="I53" i="7"/>
  <c r="B58" i="9"/>
  <c r="P53" i="7"/>
  <c r="P57" i="7"/>
  <c r="P64" i="7"/>
  <c r="B69" i="9"/>
  <c r="M64" i="7"/>
  <c r="P65" i="7"/>
  <c r="B84" i="9"/>
  <c r="AA80" i="1"/>
  <c r="P84" i="7"/>
  <c r="Y85" i="1"/>
  <c r="B91" i="9"/>
  <c r="Y21" i="1"/>
  <c r="B25" i="9"/>
  <c r="M17" i="7"/>
  <c r="S30" i="1"/>
  <c r="I17" i="7"/>
  <c r="I76" i="7"/>
  <c r="P21" i="7"/>
  <c r="H60" i="7"/>
  <c r="M74" i="7"/>
  <c r="I72" i="7"/>
  <c r="Q73" i="1"/>
  <c r="L82" i="7"/>
  <c r="B88" i="9"/>
  <c r="P83" i="7"/>
  <c r="L85" i="7"/>
  <c r="Z36" i="1"/>
  <c r="L83" i="7"/>
  <c r="M83" i="7"/>
  <c r="L72" i="7"/>
  <c r="B49" i="1"/>
  <c r="H48" i="7"/>
  <c r="B42" i="9"/>
  <c r="P37" i="7"/>
  <c r="B37" i="9"/>
  <c r="Y34" i="1"/>
  <c r="B26" i="9"/>
  <c r="Z22" i="1"/>
  <c r="M10" i="7"/>
  <c r="B51" i="9"/>
  <c r="AA47" i="1"/>
  <c r="R40" i="1"/>
  <c r="M39" i="7"/>
  <c r="Q30" i="1"/>
  <c r="Q29" i="1"/>
  <c r="Q27" i="1"/>
  <c r="L11" i="7"/>
  <c r="Q12" i="1"/>
  <c r="I61" i="7"/>
  <c r="H72" i="7"/>
  <c r="I71" i="7"/>
  <c r="H26" i="7"/>
  <c r="P28" i="7"/>
  <c r="L28" i="7"/>
  <c r="P51" i="7"/>
  <c r="M52" i="7"/>
  <c r="L55" i="7"/>
  <c r="P54" i="7"/>
  <c r="H85" i="7"/>
  <c r="R42" i="1"/>
  <c r="H7" i="7"/>
  <c r="H12" i="7"/>
  <c r="I8" i="7"/>
  <c r="P44" i="7"/>
  <c r="M63" i="7"/>
  <c r="P77" i="7"/>
  <c r="M82" i="7"/>
  <c r="B16" i="9"/>
  <c r="M11" i="7"/>
  <c r="L47" i="7"/>
  <c r="Q49" i="1"/>
  <c r="Q37" i="1"/>
  <c r="I35" i="7"/>
  <c r="L33" i="7"/>
  <c r="I32" i="7"/>
  <c r="Q51" i="1"/>
  <c r="M49" i="7"/>
  <c r="I49" i="7"/>
  <c r="B51" i="1"/>
  <c r="H50" i="7"/>
  <c r="B52" i="1"/>
  <c r="I51" i="7"/>
  <c r="H51" i="7"/>
  <c r="B53" i="1"/>
  <c r="H53" i="7"/>
  <c r="AA55" i="1"/>
  <c r="Z63" i="1"/>
  <c r="M58" i="7"/>
  <c r="I58" i="7"/>
  <c r="P48" i="7"/>
  <c r="H52" i="7"/>
  <c r="L36" i="7"/>
  <c r="I28" i="7"/>
  <c r="H29" i="7"/>
  <c r="H28" i="7"/>
  <c r="B25" i="1"/>
  <c r="H25" i="7"/>
  <c r="H18" i="7"/>
  <c r="B19" i="1"/>
  <c r="I34" i="7"/>
  <c r="H34" i="7"/>
  <c r="P47" i="7"/>
  <c r="P32" i="7"/>
  <c r="B36" i="9"/>
  <c r="P31" i="7"/>
  <c r="M57" i="7"/>
  <c r="P9" i="7"/>
  <c r="H49" i="7"/>
  <c r="P11" i="7"/>
  <c r="I47" i="7"/>
  <c r="L49" i="7"/>
  <c r="M47" i="7"/>
  <c r="B13" i="9"/>
  <c r="L16" i="7"/>
  <c r="L17" i="7"/>
  <c r="S29" i="1"/>
  <c r="L12" i="7"/>
  <c r="I12" i="7"/>
  <c r="B64" i="9"/>
  <c r="Y60" i="1"/>
  <c r="M59" i="7"/>
  <c r="I60" i="7"/>
  <c r="L60" i="7"/>
  <c r="H63" i="7"/>
  <c r="I62" i="7"/>
  <c r="B63" i="1"/>
  <c r="H62" i="7"/>
  <c r="B15" i="1"/>
  <c r="H14" i="7"/>
  <c r="H32" i="7"/>
  <c r="B32" i="1"/>
  <c r="I33" i="7"/>
  <c r="H33" i="7"/>
  <c r="P46" i="7"/>
  <c r="M45" i="7"/>
  <c r="B50" i="9"/>
  <c r="P40" i="7"/>
  <c r="P41" i="7"/>
  <c r="M24" i="7"/>
  <c r="P18" i="7"/>
  <c r="B18" i="9"/>
  <c r="M13" i="7"/>
  <c r="L38" i="7"/>
  <c r="M34" i="7"/>
  <c r="L31" i="7"/>
  <c r="L30" i="7"/>
  <c r="L29" i="7"/>
  <c r="M29" i="7"/>
  <c r="I29" i="7"/>
  <c r="L26" i="7"/>
  <c r="M25" i="7"/>
  <c r="I25" i="7"/>
  <c r="B83" i="1"/>
  <c r="E95" i="1" s="1"/>
  <c r="H82" i="7"/>
  <c r="B92" i="9"/>
  <c r="P87" i="7"/>
  <c r="M87" i="7"/>
  <c r="N88" i="7" s="1"/>
  <c r="Y15" i="1"/>
  <c r="P25" i="7"/>
  <c r="H9" i="7"/>
  <c r="L27" i="7"/>
  <c r="I11" i="7"/>
  <c r="B14" i="1"/>
  <c r="H13" i="7"/>
  <c r="H19" i="7"/>
  <c r="B20" i="1"/>
  <c r="B66" i="1"/>
  <c r="H66" i="7"/>
  <c r="I65" i="7"/>
  <c r="P79" i="7"/>
  <c r="B83" i="9"/>
  <c r="B89" i="9"/>
  <c r="P85" i="7"/>
  <c r="M84" i="7"/>
  <c r="AA65" i="1"/>
  <c r="M35" i="7"/>
  <c r="P36" i="7"/>
  <c r="B40" i="9"/>
  <c r="M27" i="7"/>
  <c r="P27" i="7"/>
  <c r="M7" i="7"/>
  <c r="M50" i="7"/>
  <c r="I50" i="7"/>
  <c r="L50" i="7"/>
  <c r="B60" i="9"/>
  <c r="Z56" i="1"/>
  <c r="B77" i="9"/>
  <c r="I81" i="7"/>
  <c r="P75" i="7"/>
  <c r="H68" i="7"/>
  <c r="H61" i="7"/>
  <c r="I67" i="7"/>
  <c r="Y53" i="1"/>
  <c r="P35" i="7"/>
  <c r="M55" i="7"/>
  <c r="S80" i="1"/>
  <c r="M72" i="7"/>
  <c r="L45" i="7"/>
  <c r="L48" i="7"/>
  <c r="M70" i="7"/>
  <c r="M76" i="7"/>
  <c r="L77" i="7"/>
  <c r="I82" i="7"/>
  <c r="P7" i="7"/>
  <c r="Q31" i="1"/>
  <c r="I87" i="7"/>
  <c r="J88" i="7" s="1"/>
  <c r="P42" i="7"/>
  <c r="P14" i="7"/>
  <c r="P10" i="7"/>
  <c r="L41" i="7"/>
  <c r="L14" i="7"/>
  <c r="I52" i="7"/>
  <c r="L62" i="7"/>
  <c r="B72" i="9"/>
  <c r="I86" i="7"/>
  <c r="H10" i="7"/>
  <c r="B11" i="1"/>
  <c r="I10" i="7"/>
  <c r="B45" i="1"/>
  <c r="H44" i="7"/>
  <c r="H45" i="7"/>
  <c r="Q24" i="1"/>
  <c r="I22" i="7"/>
  <c r="L23" i="7"/>
  <c r="L22" i="7"/>
  <c r="R24" i="1"/>
  <c r="L18" i="7"/>
  <c r="M18" i="7"/>
  <c r="L19" i="7"/>
  <c r="M66" i="7"/>
  <c r="Z77" i="1"/>
  <c r="B71" i="9"/>
  <c r="P67" i="7"/>
  <c r="B90" i="9"/>
  <c r="S42" i="1"/>
  <c r="Y44" i="1"/>
  <c r="Z54" i="1"/>
  <c r="M86" i="7"/>
  <c r="H79" i="7"/>
  <c r="I41" i="7"/>
  <c r="I18" i="7"/>
  <c r="M41" i="7"/>
  <c r="B35" i="1"/>
  <c r="I16" i="7"/>
  <c r="H17" i="7"/>
  <c r="H16" i="7"/>
  <c r="B17" i="1"/>
  <c r="B21" i="1"/>
  <c r="I20" i="7"/>
  <c r="P22" i="7"/>
  <c r="P20" i="7"/>
  <c r="P19" i="7"/>
  <c r="M19" i="7"/>
  <c r="S56" i="1"/>
  <c r="M43" i="7"/>
  <c r="I43" i="7"/>
  <c r="L9" i="7"/>
  <c r="I9" i="7"/>
  <c r="M9" i="7"/>
  <c r="P43" i="7"/>
  <c r="B47" i="9"/>
  <c r="M42" i="7"/>
  <c r="M56" i="7"/>
  <c r="P56" i="7"/>
  <c r="I55" i="7"/>
  <c r="H56" i="7"/>
  <c r="B78" i="9"/>
  <c r="M73" i="7"/>
  <c r="P74" i="7"/>
  <c r="I74" i="7"/>
  <c r="L74" i="7"/>
  <c r="B16" i="1"/>
  <c r="H15" i="7"/>
  <c r="B23" i="1"/>
  <c r="H22" i="7"/>
  <c r="B31" i="1"/>
  <c r="H31" i="7"/>
  <c r="I30" i="7"/>
  <c r="B46" i="9"/>
  <c r="S24" i="1"/>
  <c r="I14" i="7"/>
  <c r="L15" i="7"/>
  <c r="M14" i="7"/>
  <c r="B65" i="1"/>
  <c r="I64" i="7"/>
  <c r="M77" i="7"/>
  <c r="I77" i="7"/>
  <c r="M80" i="7"/>
  <c r="L81" i="7"/>
  <c r="P82" i="7"/>
  <c r="M81" i="7"/>
  <c r="P81" i="7"/>
  <c r="B84" i="1"/>
  <c r="E96" i="1" s="1"/>
  <c r="I83" i="7"/>
  <c r="H83" i="7"/>
  <c r="H84" i="7"/>
  <c r="B86" i="1"/>
  <c r="E98" i="1" s="1"/>
  <c r="I85" i="7"/>
  <c r="H86" i="7"/>
  <c r="Z53" i="1"/>
  <c r="Z45" i="1"/>
  <c r="Z30" i="1"/>
  <c r="P66" i="7"/>
  <c r="I44" i="7"/>
  <c r="H65" i="7"/>
  <c r="H42" i="7"/>
  <c r="M22" i="7"/>
  <c r="B8" i="1"/>
  <c r="H8" i="7"/>
  <c r="L32" i="7"/>
  <c r="M32" i="7"/>
  <c r="Q58" i="1"/>
  <c r="L58" i="7"/>
  <c r="I57" i="7"/>
  <c r="Q57" i="1"/>
  <c r="L61" i="7"/>
  <c r="M60" i="7"/>
  <c r="P61" i="7"/>
  <c r="P62" i="7"/>
  <c r="B66" i="9"/>
  <c r="P76" i="7"/>
  <c r="S49" i="1"/>
  <c r="H37" i="7"/>
  <c r="B37" i="1"/>
  <c r="I36" i="7"/>
  <c r="M37" i="7"/>
  <c r="P38" i="7"/>
  <c r="M26" i="7"/>
  <c r="P26" i="7"/>
  <c r="M16" i="7"/>
  <c r="B21" i="9"/>
  <c r="P16" i="7"/>
  <c r="L44" i="7"/>
  <c r="I24" i="7"/>
  <c r="L24" i="7"/>
  <c r="I19" i="7"/>
  <c r="L13" i="7"/>
  <c r="L8" i="7"/>
  <c r="M8" i="7"/>
  <c r="L42" i="7"/>
  <c r="P69" i="7"/>
  <c r="B73" i="9"/>
  <c r="I75" i="7"/>
  <c r="L78" i="7"/>
  <c r="M78" i="7"/>
  <c r="M79" i="7"/>
  <c r="I79" i="7"/>
  <c r="H23" i="7"/>
  <c r="M40" i="7"/>
  <c r="B45" i="9"/>
  <c r="L34" i="7"/>
  <c r="Q28" i="1"/>
  <c r="I23" i="7"/>
  <c r="S34" i="1"/>
  <c r="M21" i="7"/>
  <c r="I21" i="7"/>
  <c r="I15" i="7"/>
  <c r="I59" i="7"/>
  <c r="L59" i="7"/>
  <c r="Q68" i="1"/>
  <c r="L66" i="7"/>
  <c r="P68" i="7"/>
  <c r="B69" i="1"/>
  <c r="I68" i="7"/>
  <c r="H69" i="7"/>
  <c r="I69" i="7"/>
  <c r="Y54" i="1"/>
  <c r="H11" i="7"/>
  <c r="H35" i="7"/>
  <c r="L35" i="7"/>
  <c r="M20" i="7"/>
  <c r="L20" i="7"/>
  <c r="M12" i="7"/>
  <c r="L10" i="7"/>
  <c r="L63" i="7"/>
  <c r="L70" i="7"/>
  <c r="L71" i="7"/>
  <c r="I73" i="7"/>
  <c r="H74" i="7"/>
  <c r="P78" i="7"/>
  <c r="S69" i="1"/>
  <c r="AA20" i="1"/>
  <c r="Z20" i="1"/>
  <c r="Y20" i="1"/>
  <c r="Y70" i="1"/>
  <c r="Y69" i="1"/>
  <c r="Z59" i="1"/>
  <c r="AA84" i="1"/>
  <c r="Y55" i="1"/>
  <c r="Q69" i="1"/>
  <c r="AA77" i="1"/>
  <c r="S74" i="1"/>
  <c r="R34" i="1"/>
  <c r="P62" i="3" l="1"/>
  <c r="P63" i="3"/>
  <c r="C232" i="9"/>
  <c r="D232" i="9" s="1"/>
  <c r="E232" i="9" s="1"/>
  <c r="G229" i="17"/>
  <c r="G230" i="17" s="1"/>
  <c r="H228" i="17"/>
  <c r="I228" i="17" s="1"/>
  <c r="P60" i="3"/>
  <c r="P61" i="3"/>
  <c r="C76" i="1"/>
  <c r="D89" i="1"/>
  <c r="P58" i="3"/>
  <c r="P59" i="3"/>
  <c r="M55" i="3"/>
  <c r="M56" i="3"/>
  <c r="P55" i="3"/>
  <c r="P54" i="3"/>
  <c r="P24" i="3"/>
  <c r="M15" i="3"/>
  <c r="M54" i="3"/>
  <c r="P53" i="3"/>
  <c r="M35" i="3"/>
  <c r="M53" i="3"/>
  <c r="M17" i="3"/>
  <c r="M11" i="3"/>
  <c r="C80" i="1"/>
  <c r="C10" i="1"/>
  <c r="AA81" i="1"/>
  <c r="E22" i="1"/>
  <c r="D81" i="1"/>
  <c r="C62" i="1"/>
  <c r="M40" i="3"/>
  <c r="M30" i="3"/>
  <c r="C60" i="1"/>
  <c r="E34" i="1"/>
  <c r="E42" i="1"/>
  <c r="E41" i="1"/>
  <c r="D70" i="1"/>
  <c r="D80" i="1"/>
  <c r="D44" i="1"/>
  <c r="D50" i="1"/>
  <c r="D46" i="1"/>
  <c r="H70" i="1"/>
  <c r="I70" i="1" s="1"/>
  <c r="D48" i="1"/>
  <c r="C47" i="1"/>
  <c r="C68" i="1"/>
  <c r="E80" i="1"/>
  <c r="E88" i="1"/>
  <c r="D12" i="1"/>
  <c r="C44" i="1"/>
  <c r="J43" i="7"/>
  <c r="E62" i="1"/>
  <c r="C43" i="1"/>
  <c r="H76" i="1"/>
  <c r="I76" i="1" s="1"/>
  <c r="K88" i="1" s="1"/>
  <c r="H62" i="1"/>
  <c r="I62" i="1" s="1"/>
  <c r="K62" i="1" s="1"/>
  <c r="H80" i="1"/>
  <c r="I80" i="1" s="1"/>
  <c r="K92" i="1" s="1"/>
  <c r="P37" i="3"/>
  <c r="M18" i="3"/>
  <c r="M14" i="3"/>
  <c r="M33" i="3"/>
  <c r="E91" i="1"/>
  <c r="E56" i="1"/>
  <c r="D91" i="1"/>
  <c r="C75" i="1"/>
  <c r="D54" i="1"/>
  <c r="AA39" i="1"/>
  <c r="E70" i="1"/>
  <c r="H82" i="1"/>
  <c r="I82" i="1" s="1"/>
  <c r="K94" i="1" s="1"/>
  <c r="H79" i="1"/>
  <c r="I79" i="1" s="1"/>
  <c r="K91" i="1" s="1"/>
  <c r="M36" i="3"/>
  <c r="M21" i="3"/>
  <c r="D79" i="1"/>
  <c r="C57" i="1"/>
  <c r="N25" i="7"/>
  <c r="E17" i="15"/>
  <c r="AA50" i="1"/>
  <c r="E54" i="1"/>
  <c r="E48" i="1"/>
  <c r="C29" i="1"/>
  <c r="C13" i="1"/>
  <c r="D88" i="1"/>
  <c r="C42" i="1"/>
  <c r="J26" i="7"/>
  <c r="D82" i="1"/>
  <c r="C48" i="1"/>
  <c r="D73" i="1"/>
  <c r="H74" i="1"/>
  <c r="I74" i="1" s="1"/>
  <c r="J75" i="1" s="1"/>
  <c r="H30" i="1"/>
  <c r="I30" i="1" s="1"/>
  <c r="K42" i="1" s="1"/>
  <c r="H54" i="1"/>
  <c r="I54" i="1" s="1"/>
  <c r="K54" i="1" s="1"/>
  <c r="D68" i="1"/>
  <c r="C82" i="1"/>
  <c r="D47" i="1"/>
  <c r="E74" i="1"/>
  <c r="AA27" i="1"/>
  <c r="E73" i="1"/>
  <c r="E72" i="1"/>
  <c r="D13" i="1"/>
  <c r="D75" i="1"/>
  <c r="Z27" i="1"/>
  <c r="J27" i="7"/>
  <c r="H60" i="1"/>
  <c r="I60" i="1" s="1"/>
  <c r="J60" i="1" s="1"/>
  <c r="H48" i="1"/>
  <c r="I48" i="1" s="1"/>
  <c r="K48" i="1" s="1"/>
  <c r="H57" i="1"/>
  <c r="I57" i="1" s="1"/>
  <c r="P49" i="3"/>
  <c r="F42" i="15"/>
  <c r="AA51" i="1"/>
  <c r="E12" i="15"/>
  <c r="C30" i="1"/>
  <c r="C81" i="1"/>
  <c r="N34" i="7"/>
  <c r="E82" i="1"/>
  <c r="H7" i="1"/>
  <c r="I7" i="1" s="1"/>
  <c r="E7" i="15"/>
  <c r="E36" i="1"/>
  <c r="E8" i="15"/>
  <c r="D78" i="9"/>
  <c r="E78" i="9" s="1"/>
  <c r="D90" i="9"/>
  <c r="E90" i="9" s="1"/>
  <c r="D72" i="9"/>
  <c r="E72" i="9" s="1"/>
  <c r="D60" i="9"/>
  <c r="E60" i="9" s="1"/>
  <c r="D40" i="9"/>
  <c r="E40" i="9" s="1"/>
  <c r="D18" i="9"/>
  <c r="E18" i="9" s="1"/>
  <c r="D26" i="9"/>
  <c r="E26" i="9" s="1"/>
  <c r="D28" i="9"/>
  <c r="E28" i="9" s="1"/>
  <c r="D11" i="9"/>
  <c r="E11" i="9" s="1"/>
  <c r="D49" i="9"/>
  <c r="E49" i="9" s="1"/>
  <c r="D57" i="9"/>
  <c r="E57" i="9" s="1"/>
  <c r="D87" i="9"/>
  <c r="E87" i="9" s="1"/>
  <c r="F69" i="17"/>
  <c r="E69" i="17"/>
  <c r="D69" i="17"/>
  <c r="H69" i="17"/>
  <c r="I69" i="17" s="1"/>
  <c r="O38" i="17"/>
  <c r="P38" i="17" s="1"/>
  <c r="H38" i="17"/>
  <c r="I38" i="17" s="1"/>
  <c r="F38" i="17"/>
  <c r="E38" i="17"/>
  <c r="D38" i="17"/>
  <c r="O81" i="17"/>
  <c r="P81" i="17" s="1"/>
  <c r="F81" i="17"/>
  <c r="E81" i="17"/>
  <c r="H81" i="17"/>
  <c r="I81" i="17" s="1"/>
  <c r="D81" i="17"/>
  <c r="F93" i="17"/>
  <c r="H73" i="17"/>
  <c r="I73" i="17" s="1"/>
  <c r="F73" i="17"/>
  <c r="E73" i="17"/>
  <c r="D73" i="17"/>
  <c r="O61" i="17"/>
  <c r="P61" i="17" s="1"/>
  <c r="D61" i="17"/>
  <c r="F61" i="17"/>
  <c r="E61" i="17"/>
  <c r="H61" i="17"/>
  <c r="I61" i="17" s="1"/>
  <c r="J66" i="17"/>
  <c r="O66" i="17" s="1"/>
  <c r="P66" i="17" s="1"/>
  <c r="N65" i="17"/>
  <c r="F78" i="15"/>
  <c r="F90" i="15"/>
  <c r="O60" i="17"/>
  <c r="P60" i="17" s="1"/>
  <c r="D60" i="17"/>
  <c r="H60" i="17"/>
  <c r="I60" i="17" s="1"/>
  <c r="E60" i="17"/>
  <c r="F60" i="17"/>
  <c r="F54" i="15"/>
  <c r="F57" i="17"/>
  <c r="O57" i="17"/>
  <c r="P57" i="17" s="1"/>
  <c r="D57" i="17"/>
  <c r="E57" i="17"/>
  <c r="H57" i="17"/>
  <c r="I57" i="17" s="1"/>
  <c r="O22" i="17"/>
  <c r="P22" i="17" s="1"/>
  <c r="D22" i="17"/>
  <c r="H22" i="17"/>
  <c r="I22" i="17" s="1"/>
  <c r="E22" i="17"/>
  <c r="F22" i="17"/>
  <c r="E10" i="15"/>
  <c r="E9" i="15"/>
  <c r="O14" i="17"/>
  <c r="P14" i="17" s="1"/>
  <c r="H14" i="17"/>
  <c r="I14" i="17" s="1"/>
  <c r="D14" i="17"/>
  <c r="E14" i="17"/>
  <c r="O34" i="17"/>
  <c r="P34" i="17" s="1"/>
  <c r="H34" i="17"/>
  <c r="I34" i="17" s="1"/>
  <c r="D34" i="17"/>
  <c r="F34" i="17"/>
  <c r="E34" i="17"/>
  <c r="O12" i="17"/>
  <c r="P12" i="17" s="1"/>
  <c r="H12" i="17"/>
  <c r="I12" i="17" s="1"/>
  <c r="E12" i="17"/>
  <c r="D12" i="17"/>
  <c r="E85" i="1"/>
  <c r="D77" i="9"/>
  <c r="E77" i="9" s="1"/>
  <c r="D51" i="9"/>
  <c r="E51" i="9" s="1"/>
  <c r="D63" i="9"/>
  <c r="E63" i="9" s="1"/>
  <c r="Y27" i="1"/>
  <c r="D74" i="9"/>
  <c r="E74" i="9" s="1"/>
  <c r="H85" i="1"/>
  <c r="I85" i="1" s="1"/>
  <c r="K97" i="1" s="1"/>
  <c r="O87" i="17"/>
  <c r="P87" i="17" s="1"/>
  <c r="F87" i="17"/>
  <c r="E87" i="17"/>
  <c r="D87" i="17"/>
  <c r="H87" i="17"/>
  <c r="I87" i="17" s="1"/>
  <c r="F99" i="17"/>
  <c r="D76" i="17"/>
  <c r="H76" i="17"/>
  <c r="I76" i="17" s="1"/>
  <c r="F76" i="17"/>
  <c r="E76" i="17"/>
  <c r="D72" i="17"/>
  <c r="F72" i="17"/>
  <c r="H72" i="17"/>
  <c r="I72" i="17" s="1"/>
  <c r="E72" i="17"/>
  <c r="O43" i="17"/>
  <c r="P43" i="17" s="1"/>
  <c r="E43" i="17"/>
  <c r="H43" i="17"/>
  <c r="I43" i="17" s="1"/>
  <c r="D43" i="17"/>
  <c r="F43" i="17"/>
  <c r="D77" i="17"/>
  <c r="H77" i="17"/>
  <c r="I77" i="17" s="1"/>
  <c r="E77" i="17"/>
  <c r="F77" i="17"/>
  <c r="F89" i="17"/>
  <c r="H79" i="17"/>
  <c r="I79" i="17" s="1"/>
  <c r="E79" i="17"/>
  <c r="D79" i="17"/>
  <c r="F79" i="17"/>
  <c r="E91" i="17"/>
  <c r="F91" i="17"/>
  <c r="E90" i="17"/>
  <c r="E89" i="17"/>
  <c r="H80" i="17"/>
  <c r="I80" i="17" s="1"/>
  <c r="O80" i="17"/>
  <c r="P80" i="17" s="1"/>
  <c r="D80" i="17"/>
  <c r="E80" i="17"/>
  <c r="F80" i="17"/>
  <c r="F92" i="17"/>
  <c r="H70" i="17"/>
  <c r="I70" i="17" s="1"/>
  <c r="F70" i="17"/>
  <c r="D70" i="17"/>
  <c r="E70" i="17"/>
  <c r="O55" i="17"/>
  <c r="P55" i="17" s="1"/>
  <c r="H55" i="17"/>
  <c r="I55" i="17" s="1"/>
  <c r="F55" i="17"/>
  <c r="D55" i="17"/>
  <c r="E55" i="17"/>
  <c r="O39" i="17"/>
  <c r="P39" i="17" s="1"/>
  <c r="F39" i="17"/>
  <c r="E39" i="17"/>
  <c r="H39" i="17"/>
  <c r="I39" i="17" s="1"/>
  <c r="D39" i="17"/>
  <c r="H40" i="17"/>
  <c r="I40" i="17" s="1"/>
  <c r="O40" i="17"/>
  <c r="P40" i="17" s="1"/>
  <c r="E40" i="17"/>
  <c r="D40" i="17"/>
  <c r="F40" i="17"/>
  <c r="O46" i="17"/>
  <c r="P46" i="17" s="1"/>
  <c r="E46" i="17"/>
  <c r="H46" i="17"/>
  <c r="I46" i="17" s="1"/>
  <c r="F46" i="17"/>
  <c r="D46" i="17"/>
  <c r="E35" i="17"/>
  <c r="H35" i="17"/>
  <c r="I35" i="17" s="1"/>
  <c r="O35" i="17"/>
  <c r="P35" i="17" s="1"/>
  <c r="D35" i="17"/>
  <c r="F35" i="17"/>
  <c r="O29" i="17"/>
  <c r="P29" i="17" s="1"/>
  <c r="H29" i="17"/>
  <c r="I29" i="17" s="1"/>
  <c r="F29" i="17"/>
  <c r="E29" i="17"/>
  <c r="D29" i="17"/>
  <c r="O20" i="17"/>
  <c r="P20" i="17" s="1"/>
  <c r="H20" i="17"/>
  <c r="I20" i="17" s="1"/>
  <c r="D20" i="17"/>
  <c r="F20" i="17"/>
  <c r="E20" i="17"/>
  <c r="O15" i="17"/>
  <c r="P15" i="17" s="1"/>
  <c r="E15" i="17"/>
  <c r="D15" i="17"/>
  <c r="H15" i="17"/>
  <c r="I15" i="17" s="1"/>
  <c r="Q1" i="10"/>
  <c r="D74" i="1"/>
  <c r="D45" i="9"/>
  <c r="E45" i="9" s="1"/>
  <c r="D73" i="9"/>
  <c r="E73" i="9" s="1"/>
  <c r="D85" i="1"/>
  <c r="E68" i="1"/>
  <c r="D18" i="1"/>
  <c r="D46" i="9"/>
  <c r="E46" i="9" s="1"/>
  <c r="C73" i="1"/>
  <c r="D83" i="9"/>
  <c r="E83" i="9" s="1"/>
  <c r="D64" i="9"/>
  <c r="E64" i="9" s="1"/>
  <c r="E59" i="1"/>
  <c r="D25" i="9"/>
  <c r="E25" i="9" s="1"/>
  <c r="C74" i="1"/>
  <c r="D76" i="9"/>
  <c r="E76" i="9" s="1"/>
  <c r="D35" i="9"/>
  <c r="E35" i="9" s="1"/>
  <c r="D48" i="9"/>
  <c r="E48" i="9" s="1"/>
  <c r="D67" i="9"/>
  <c r="E67" i="9" s="1"/>
  <c r="D54" i="9"/>
  <c r="E54" i="9" s="1"/>
  <c r="D76" i="1"/>
  <c r="E60" i="1"/>
  <c r="D39" i="9"/>
  <c r="E39" i="9" s="1"/>
  <c r="D38" i="9"/>
  <c r="E38" i="9" s="1"/>
  <c r="D81" i="9"/>
  <c r="E81" i="9" s="1"/>
  <c r="H67" i="1"/>
  <c r="I67" i="1" s="1"/>
  <c r="J68" i="1" s="1"/>
  <c r="H81" i="1"/>
  <c r="I81" i="1" s="1"/>
  <c r="K93" i="1" s="1"/>
  <c r="H61" i="1"/>
  <c r="I61" i="1" s="1"/>
  <c r="H56" i="1"/>
  <c r="I56" i="1" s="1"/>
  <c r="K56" i="1" s="1"/>
  <c r="H24" i="1"/>
  <c r="I24" i="1" s="1"/>
  <c r="K36" i="1" s="1"/>
  <c r="P40" i="3"/>
  <c r="P31" i="3"/>
  <c r="P26" i="3"/>
  <c r="M12" i="3"/>
  <c r="M52" i="3"/>
  <c r="O85" i="17"/>
  <c r="P85" i="17" s="1"/>
  <c r="H85" i="17"/>
  <c r="I85" i="17" s="1"/>
  <c r="D85" i="17"/>
  <c r="F85" i="17"/>
  <c r="E85" i="17"/>
  <c r="F97" i="17"/>
  <c r="D56" i="17"/>
  <c r="H56" i="17"/>
  <c r="I56" i="17" s="1"/>
  <c r="F56" i="17"/>
  <c r="O56" i="17"/>
  <c r="P56" i="17" s="1"/>
  <c r="E56" i="17"/>
  <c r="E78" i="17"/>
  <c r="H78" i="17"/>
  <c r="I78" i="17" s="1"/>
  <c r="F78" i="17"/>
  <c r="D78" i="17"/>
  <c r="F90" i="17"/>
  <c r="O65" i="17"/>
  <c r="P65" i="17" s="1"/>
  <c r="D65" i="17"/>
  <c r="F65" i="17"/>
  <c r="E65" i="17"/>
  <c r="H65" i="17"/>
  <c r="I65" i="17" s="1"/>
  <c r="O84" i="17"/>
  <c r="P84" i="17" s="1"/>
  <c r="F84" i="17"/>
  <c r="D84" i="17"/>
  <c r="H84" i="17"/>
  <c r="I84" i="17" s="1"/>
  <c r="E84" i="17"/>
  <c r="F96" i="17"/>
  <c r="O58" i="17"/>
  <c r="P58" i="17" s="1"/>
  <c r="D58" i="17"/>
  <c r="E58" i="17"/>
  <c r="H58" i="17"/>
  <c r="I58" i="17" s="1"/>
  <c r="F58" i="17"/>
  <c r="H49" i="17"/>
  <c r="I49" i="17" s="1"/>
  <c r="D49" i="17"/>
  <c r="E49" i="17"/>
  <c r="F49" i="17"/>
  <c r="O49" i="17"/>
  <c r="P49" i="17" s="1"/>
  <c r="F66" i="15"/>
  <c r="O59" i="17"/>
  <c r="P59" i="17" s="1"/>
  <c r="H59" i="17"/>
  <c r="I59" i="17" s="1"/>
  <c r="E59" i="17"/>
  <c r="F59" i="17"/>
  <c r="D59" i="17"/>
  <c r="E66" i="17"/>
  <c r="H66" i="17"/>
  <c r="I66" i="17" s="1"/>
  <c r="F66" i="17"/>
  <c r="D66" i="17"/>
  <c r="H53" i="17"/>
  <c r="I53" i="17" s="1"/>
  <c r="O53" i="17"/>
  <c r="P53" i="17" s="1"/>
  <c r="F53" i="17"/>
  <c r="E53" i="17"/>
  <c r="D53" i="17"/>
  <c r="O51" i="17"/>
  <c r="P51" i="17" s="1"/>
  <c r="E51" i="17"/>
  <c r="F51" i="17"/>
  <c r="H51" i="17"/>
  <c r="I51" i="17" s="1"/>
  <c r="D51" i="17"/>
  <c r="F33" i="17"/>
  <c r="H33" i="17"/>
  <c r="I33" i="17" s="1"/>
  <c r="D33" i="17"/>
  <c r="E33" i="17"/>
  <c r="O33" i="17"/>
  <c r="P33" i="17" s="1"/>
  <c r="O26" i="17"/>
  <c r="P26" i="17" s="1"/>
  <c r="H26" i="17"/>
  <c r="I26" i="17" s="1"/>
  <c r="E26" i="17"/>
  <c r="D26" i="17"/>
  <c r="F26" i="17"/>
  <c r="E14" i="15"/>
  <c r="E13" i="15"/>
  <c r="J102" i="17"/>
  <c r="N101" i="17"/>
  <c r="O101" i="17"/>
  <c r="P101" i="17" s="1"/>
  <c r="O45" i="17"/>
  <c r="P45" i="17" s="1"/>
  <c r="F45" i="17"/>
  <c r="E45" i="17"/>
  <c r="H45" i="17"/>
  <c r="I45" i="17" s="1"/>
  <c r="D45" i="17"/>
  <c r="O25" i="17"/>
  <c r="P25" i="17" s="1"/>
  <c r="H25" i="17"/>
  <c r="I25" i="17" s="1"/>
  <c r="D25" i="17"/>
  <c r="E25" i="17"/>
  <c r="F25" i="17"/>
  <c r="H7" i="15"/>
  <c r="O13" i="17"/>
  <c r="P13" i="17" s="1"/>
  <c r="D13" i="17"/>
  <c r="H13" i="17"/>
  <c r="I13" i="17" s="1"/>
  <c r="E13" i="17"/>
  <c r="D100" i="10"/>
  <c r="C104" i="10"/>
  <c r="C105" i="10"/>
  <c r="F30" i="15"/>
  <c r="O11" i="17"/>
  <c r="P11" i="17" s="1"/>
  <c r="D11" i="17"/>
  <c r="E11" i="17"/>
  <c r="H11" i="17"/>
  <c r="I11" i="17" s="1"/>
  <c r="O8" i="17"/>
  <c r="P8" i="17" s="1"/>
  <c r="H8" i="17"/>
  <c r="I8" i="17" s="1"/>
  <c r="E8" i="17"/>
  <c r="D8" i="17"/>
  <c r="O32" i="17"/>
  <c r="P32" i="17" s="1"/>
  <c r="H32" i="17"/>
  <c r="I32" i="17" s="1"/>
  <c r="F32" i="17"/>
  <c r="D32" i="17"/>
  <c r="E32" i="17"/>
  <c r="O24" i="17"/>
  <c r="P24" i="17" s="1"/>
  <c r="H24" i="17"/>
  <c r="I24" i="17" s="1"/>
  <c r="F24" i="17"/>
  <c r="D24" i="17"/>
  <c r="E24" i="17"/>
  <c r="E11" i="15"/>
  <c r="O16" i="17"/>
  <c r="P16" i="17" s="1"/>
  <c r="H16" i="17"/>
  <c r="I16" i="17" s="1"/>
  <c r="E16" i="17"/>
  <c r="D16" i="17"/>
  <c r="I19" i="10"/>
  <c r="D36" i="9"/>
  <c r="E36" i="9" s="1"/>
  <c r="D42" i="9"/>
  <c r="E42" i="9" s="1"/>
  <c r="D65" i="9"/>
  <c r="E65" i="9" s="1"/>
  <c r="D34" i="9"/>
  <c r="E34" i="9" s="1"/>
  <c r="O86" i="17"/>
  <c r="P86" i="17" s="1"/>
  <c r="F86" i="17"/>
  <c r="D86" i="17"/>
  <c r="H86" i="17"/>
  <c r="I86" i="17" s="1"/>
  <c r="E86" i="17"/>
  <c r="F98" i="17"/>
  <c r="D67" i="17"/>
  <c r="F67" i="17"/>
  <c r="E67" i="17"/>
  <c r="H67" i="17"/>
  <c r="I67" i="17" s="1"/>
  <c r="F18" i="15"/>
  <c r="E18" i="15"/>
  <c r="H7" i="17"/>
  <c r="I7" i="17" s="1"/>
  <c r="O7" i="17"/>
  <c r="P7" i="17" s="1"/>
  <c r="O31" i="17"/>
  <c r="P31" i="17" s="1"/>
  <c r="D31" i="17"/>
  <c r="H31" i="17"/>
  <c r="I31" i="17" s="1"/>
  <c r="F31" i="17"/>
  <c r="E31" i="17"/>
  <c r="O23" i="17"/>
  <c r="P23" i="17" s="1"/>
  <c r="F23" i="17"/>
  <c r="H23" i="17"/>
  <c r="I23" i="17" s="1"/>
  <c r="D23" i="17"/>
  <c r="E23" i="17"/>
  <c r="D21" i="9"/>
  <c r="E21" i="9" s="1"/>
  <c r="E24" i="1"/>
  <c r="J66" i="7"/>
  <c r="D92" i="9"/>
  <c r="E92" i="9" s="1"/>
  <c r="D13" i="9"/>
  <c r="E13" i="9" s="1"/>
  <c r="D16" i="9"/>
  <c r="E16" i="9" s="1"/>
  <c r="D69" i="9"/>
  <c r="E69" i="9" s="1"/>
  <c r="J7" i="7"/>
  <c r="D33" i="9"/>
  <c r="E33" i="9" s="1"/>
  <c r="D24" i="9"/>
  <c r="E24" i="9" s="1"/>
  <c r="D75" i="17"/>
  <c r="E75" i="17"/>
  <c r="H75" i="17"/>
  <c r="I75" i="17" s="1"/>
  <c r="F75" i="17"/>
  <c r="H62" i="17"/>
  <c r="I62" i="17" s="1"/>
  <c r="D62" i="17"/>
  <c r="F62" i="17"/>
  <c r="O62" i="17"/>
  <c r="P62" i="17" s="1"/>
  <c r="E62" i="17"/>
  <c r="O50" i="17"/>
  <c r="P50" i="17" s="1"/>
  <c r="E50" i="17"/>
  <c r="D50" i="17"/>
  <c r="H50" i="17"/>
  <c r="I50" i="17" s="1"/>
  <c r="F50" i="17"/>
  <c r="O36" i="17"/>
  <c r="P36" i="17" s="1"/>
  <c r="D36" i="17"/>
  <c r="E36" i="17"/>
  <c r="F36" i="17"/>
  <c r="H36" i="17"/>
  <c r="I36" i="17" s="1"/>
  <c r="O83" i="17"/>
  <c r="P83" i="17" s="1"/>
  <c r="E83" i="17"/>
  <c r="D83" i="17"/>
  <c r="F83" i="17"/>
  <c r="H83" i="17"/>
  <c r="I83" i="17" s="1"/>
  <c r="F95" i="17"/>
  <c r="F64" i="17"/>
  <c r="E64" i="17"/>
  <c r="D64" i="17"/>
  <c r="H64" i="17"/>
  <c r="I64" i="17" s="1"/>
  <c r="O64" i="17"/>
  <c r="P64" i="17" s="1"/>
  <c r="F37" i="17"/>
  <c r="H37" i="17"/>
  <c r="I37" i="17" s="1"/>
  <c r="E37" i="17"/>
  <c r="D37" i="17"/>
  <c r="O37" i="17"/>
  <c r="P37" i="17" s="1"/>
  <c r="O63" i="17"/>
  <c r="P63" i="17" s="1"/>
  <c r="E63" i="17"/>
  <c r="F63" i="17"/>
  <c r="D63" i="17"/>
  <c r="H63" i="17"/>
  <c r="I63" i="17" s="1"/>
  <c r="F71" i="17"/>
  <c r="E71" i="17"/>
  <c r="H71" i="17"/>
  <c r="I71" i="17" s="1"/>
  <c r="D71" i="17"/>
  <c r="O52" i="17"/>
  <c r="P52" i="17" s="1"/>
  <c r="D52" i="17"/>
  <c r="E52" i="17"/>
  <c r="F52" i="17"/>
  <c r="H52" i="17"/>
  <c r="I52" i="17" s="1"/>
  <c r="O10" i="17"/>
  <c r="P10" i="17" s="1"/>
  <c r="H10" i="17"/>
  <c r="I10" i="17" s="1"/>
  <c r="D10" i="17"/>
  <c r="E10" i="17"/>
  <c r="O19" i="17"/>
  <c r="P19" i="17" s="1"/>
  <c r="H19" i="17"/>
  <c r="I19" i="17" s="1"/>
  <c r="E19" i="17"/>
  <c r="D19" i="17"/>
  <c r="F19" i="17"/>
  <c r="F44" i="17"/>
  <c r="O44" i="17"/>
  <c r="P44" i="17" s="1"/>
  <c r="D44" i="17"/>
  <c r="H44" i="17"/>
  <c r="I44" i="17" s="1"/>
  <c r="E44" i="17"/>
  <c r="P52" i="3"/>
  <c r="O21" i="17"/>
  <c r="P21" i="17" s="1"/>
  <c r="H21" i="17"/>
  <c r="I21" i="17" s="1"/>
  <c r="F21" i="17"/>
  <c r="E21" i="17"/>
  <c r="D21" i="17"/>
  <c r="O9" i="17"/>
  <c r="P9" i="17" s="1"/>
  <c r="H9" i="17"/>
  <c r="I9" i="17" s="1"/>
  <c r="D9" i="17"/>
  <c r="E9" i="17"/>
  <c r="E79" i="1"/>
  <c r="D66" i="9"/>
  <c r="E66" i="9" s="1"/>
  <c r="D47" i="9"/>
  <c r="E47" i="9" s="1"/>
  <c r="D72" i="1"/>
  <c r="D71" i="9"/>
  <c r="E71" i="9" s="1"/>
  <c r="C34" i="1"/>
  <c r="N28" i="7"/>
  <c r="D89" i="9"/>
  <c r="E89" i="9" s="1"/>
  <c r="D50" i="9"/>
  <c r="E50" i="9" s="1"/>
  <c r="D10" i="1"/>
  <c r="J8" i="7"/>
  <c r="D37" i="9"/>
  <c r="E37" i="9" s="1"/>
  <c r="D88" i="9"/>
  <c r="E88" i="9" s="1"/>
  <c r="D91" i="9"/>
  <c r="E91" i="9" s="1"/>
  <c r="D84" i="9"/>
  <c r="E84" i="9" s="1"/>
  <c r="D58" i="9"/>
  <c r="E58" i="9" s="1"/>
  <c r="D19" i="9"/>
  <c r="E19" i="9" s="1"/>
  <c r="E46" i="1"/>
  <c r="D23" i="9"/>
  <c r="E23" i="9" s="1"/>
  <c r="D17" i="9"/>
  <c r="E17" i="9" s="1"/>
  <c r="D12" i="9"/>
  <c r="E12" i="9" s="1"/>
  <c r="P39" i="3"/>
  <c r="P47" i="3"/>
  <c r="P45" i="3"/>
  <c r="O82" i="17"/>
  <c r="P82" i="17" s="1"/>
  <c r="E82" i="17"/>
  <c r="H82" i="17"/>
  <c r="I82" i="17" s="1"/>
  <c r="F82" i="17"/>
  <c r="D82" i="17"/>
  <c r="F94" i="17"/>
  <c r="H74" i="17"/>
  <c r="I74" i="17" s="1"/>
  <c r="F74" i="17"/>
  <c r="E74" i="17"/>
  <c r="D74" i="17"/>
  <c r="O54" i="17"/>
  <c r="P54" i="17" s="1"/>
  <c r="F54" i="17"/>
  <c r="E54" i="17"/>
  <c r="H54" i="17"/>
  <c r="I54" i="17" s="1"/>
  <c r="D54" i="17"/>
  <c r="O88" i="17"/>
  <c r="P88" i="17" s="1"/>
  <c r="D88" i="17"/>
  <c r="F88" i="17"/>
  <c r="E88" i="17"/>
  <c r="H88" i="17"/>
  <c r="I88" i="17" s="1"/>
  <c r="F100" i="17"/>
  <c r="D89" i="17"/>
  <c r="O48" i="17"/>
  <c r="P48" i="17" s="1"/>
  <c r="E48" i="17"/>
  <c r="D48" i="17"/>
  <c r="F48" i="17"/>
  <c r="H48" i="17"/>
  <c r="I48" i="17" s="1"/>
  <c r="F68" i="17"/>
  <c r="D68" i="17"/>
  <c r="H68" i="17"/>
  <c r="I68" i="17" s="1"/>
  <c r="O68" i="17"/>
  <c r="P68" i="17" s="1"/>
  <c r="E68" i="17"/>
  <c r="O47" i="17"/>
  <c r="P47" i="17" s="1"/>
  <c r="H47" i="17"/>
  <c r="I47" i="17" s="1"/>
  <c r="F47" i="17"/>
  <c r="D47" i="17"/>
  <c r="E47" i="17"/>
  <c r="F41" i="17"/>
  <c r="O41" i="17"/>
  <c r="P41" i="17" s="1"/>
  <c r="H41" i="17"/>
  <c r="I41" i="17" s="1"/>
  <c r="E41" i="17"/>
  <c r="D41" i="17"/>
  <c r="O30" i="17"/>
  <c r="P30" i="17" s="1"/>
  <c r="H30" i="17"/>
  <c r="I30" i="17" s="1"/>
  <c r="E30" i="17"/>
  <c r="D30" i="17"/>
  <c r="F30" i="17"/>
  <c r="O18" i="17"/>
  <c r="P18" i="17" s="1"/>
  <c r="H18" i="17"/>
  <c r="I18" i="17" s="1"/>
  <c r="E18" i="17"/>
  <c r="D18" i="17"/>
  <c r="O17" i="17"/>
  <c r="P17" i="17" s="1"/>
  <c r="D17" i="17"/>
  <c r="H17" i="17"/>
  <c r="I17" i="17" s="1"/>
  <c r="E17" i="17"/>
  <c r="O42" i="17"/>
  <c r="P42" i="17" s="1"/>
  <c r="F42" i="17"/>
  <c r="H42" i="17"/>
  <c r="I42" i="17" s="1"/>
  <c r="E42" i="17"/>
  <c r="D42" i="17"/>
  <c r="O27" i="17"/>
  <c r="P27" i="17" s="1"/>
  <c r="E27" i="17"/>
  <c r="H27" i="17"/>
  <c r="I27" i="17" s="1"/>
  <c r="D27" i="17"/>
  <c r="F27" i="17"/>
  <c r="O28" i="17"/>
  <c r="P28" i="17" s="1"/>
  <c r="H28" i="17"/>
  <c r="I28" i="17" s="1"/>
  <c r="D28" i="17"/>
  <c r="F28" i="17"/>
  <c r="E28" i="17"/>
  <c r="E15" i="15"/>
  <c r="Q89" i="1"/>
  <c r="S100" i="1"/>
  <c r="Y89" i="1"/>
  <c r="AA100" i="1"/>
  <c r="J13" i="1"/>
  <c r="J89" i="1"/>
  <c r="K100" i="1"/>
  <c r="E100" i="1"/>
  <c r="C89" i="1"/>
  <c r="P41" i="3"/>
  <c r="P12" i="3"/>
  <c r="M24" i="3"/>
  <c r="M13" i="3"/>
  <c r="M38" i="3"/>
  <c r="M22" i="3"/>
  <c r="P30" i="3"/>
  <c r="P15" i="3"/>
  <c r="P36" i="3"/>
  <c r="P43" i="3"/>
  <c r="P32" i="3"/>
  <c r="P11" i="3"/>
  <c r="M51" i="3"/>
  <c r="M49" i="3"/>
  <c r="M48" i="3"/>
  <c r="M25" i="3"/>
  <c r="M27" i="3"/>
  <c r="M44" i="3"/>
  <c r="M34" i="3"/>
  <c r="M45" i="3"/>
  <c r="M43" i="3"/>
  <c r="M16" i="3"/>
  <c r="M29" i="3"/>
  <c r="M20" i="3"/>
  <c r="M41" i="3"/>
  <c r="M23" i="3"/>
  <c r="M19" i="3"/>
  <c r="M47" i="3"/>
  <c r="M46" i="3"/>
  <c r="M28" i="3"/>
  <c r="M26" i="3"/>
  <c r="M10" i="3"/>
  <c r="M39" i="3"/>
  <c r="M37" i="3"/>
  <c r="P23" i="3"/>
  <c r="M32" i="3"/>
  <c r="M42" i="3"/>
  <c r="M31" i="3"/>
  <c r="P27" i="3"/>
  <c r="P29" i="3"/>
  <c r="P18" i="3"/>
  <c r="P28" i="3"/>
  <c r="P33" i="3"/>
  <c r="P38" i="3"/>
  <c r="P14" i="3"/>
  <c r="P19" i="3"/>
  <c r="M50" i="3"/>
  <c r="I51" i="3"/>
  <c r="P21" i="3"/>
  <c r="P17" i="3"/>
  <c r="P35" i="3"/>
  <c r="P42" i="3"/>
  <c r="P16" i="3"/>
  <c r="P34" i="3"/>
  <c r="P48" i="3"/>
  <c r="P10" i="3"/>
  <c r="P20" i="3"/>
  <c r="P44" i="3"/>
  <c r="P13" i="3"/>
  <c r="P51" i="3"/>
  <c r="P25" i="3"/>
  <c r="P22" i="3"/>
  <c r="D86" i="1"/>
  <c r="H86" i="1"/>
  <c r="I86" i="1" s="1"/>
  <c r="K98" i="1" s="1"/>
  <c r="H16" i="1"/>
  <c r="I16" i="1" s="1"/>
  <c r="K28" i="1" s="1"/>
  <c r="C18" i="1"/>
  <c r="H17" i="1"/>
  <c r="I17" i="1" s="1"/>
  <c r="C14" i="1"/>
  <c r="H14" i="1"/>
  <c r="I14" i="1" s="1"/>
  <c r="H15" i="1"/>
  <c r="I15" i="1" s="1"/>
  <c r="J10" i="1"/>
  <c r="C28" i="1"/>
  <c r="H27" i="1"/>
  <c r="I27" i="1" s="1"/>
  <c r="K39" i="1" s="1"/>
  <c r="D67" i="1"/>
  <c r="H55" i="1"/>
  <c r="I55" i="1" s="1"/>
  <c r="H38" i="1"/>
  <c r="I38" i="1" s="1"/>
  <c r="K38" i="1" s="1"/>
  <c r="H69" i="1"/>
  <c r="I69" i="1" s="1"/>
  <c r="H20" i="1"/>
  <c r="I20" i="1" s="1"/>
  <c r="H32" i="1"/>
  <c r="I32" i="1" s="1"/>
  <c r="H53" i="1"/>
  <c r="I53" i="1" s="1"/>
  <c r="K53" i="1" s="1"/>
  <c r="C88" i="1"/>
  <c r="H87" i="1"/>
  <c r="I87" i="1" s="1"/>
  <c r="H8" i="1"/>
  <c r="I8" i="1" s="1"/>
  <c r="C24" i="1"/>
  <c r="H23" i="1"/>
  <c r="I23" i="1" s="1"/>
  <c r="J23" i="1" s="1"/>
  <c r="H45" i="1"/>
  <c r="I45" i="1" s="1"/>
  <c r="K45" i="1" s="1"/>
  <c r="H63" i="1"/>
  <c r="I63" i="1" s="1"/>
  <c r="C51" i="1"/>
  <c r="H51" i="1"/>
  <c r="I51" i="1" s="1"/>
  <c r="J51" i="1" s="1"/>
  <c r="D49" i="1"/>
  <c r="H49" i="1"/>
  <c r="I49" i="1" s="1"/>
  <c r="H77" i="1"/>
  <c r="I77" i="1" s="1"/>
  <c r="K89" i="1" s="1"/>
  <c r="H58" i="1"/>
  <c r="I58" i="1" s="1"/>
  <c r="H37" i="1"/>
  <c r="I37" i="1" s="1"/>
  <c r="H84" i="1"/>
  <c r="I84" i="1" s="1"/>
  <c r="K96" i="1" s="1"/>
  <c r="C36" i="1"/>
  <c r="H35" i="1"/>
  <c r="I35" i="1" s="1"/>
  <c r="J35" i="1" s="1"/>
  <c r="H11" i="1"/>
  <c r="I11" i="1" s="1"/>
  <c r="E66" i="1"/>
  <c r="H66" i="1"/>
  <c r="I66" i="1" s="1"/>
  <c r="D29" i="1"/>
  <c r="H19" i="1"/>
  <c r="I19" i="1" s="1"/>
  <c r="D52" i="1"/>
  <c r="H52" i="1"/>
  <c r="I52" i="1" s="1"/>
  <c r="H65" i="1"/>
  <c r="I65" i="1" s="1"/>
  <c r="H83" i="1"/>
  <c r="I83" i="1" s="1"/>
  <c r="C40" i="1"/>
  <c r="H40" i="1"/>
  <c r="I40" i="1" s="1"/>
  <c r="K40" i="1" s="1"/>
  <c r="H78" i="1"/>
  <c r="I78" i="1" s="1"/>
  <c r="C72" i="1"/>
  <c r="H71" i="1"/>
  <c r="I71" i="1" s="1"/>
  <c r="K71" i="1" s="1"/>
  <c r="E76" i="1"/>
  <c r="H64" i="1"/>
  <c r="I64" i="1" s="1"/>
  <c r="D33" i="1"/>
  <c r="H31" i="1"/>
  <c r="I31" i="1" s="1"/>
  <c r="E33" i="1"/>
  <c r="H21" i="1"/>
  <c r="I21" i="1" s="1"/>
  <c r="K33" i="1" s="1"/>
  <c r="H25" i="1"/>
  <c r="I25" i="1" s="1"/>
  <c r="R56" i="1"/>
  <c r="R83" i="1"/>
  <c r="Y65" i="1"/>
  <c r="Y64" i="1"/>
  <c r="Z13" i="1"/>
  <c r="Y40" i="1"/>
  <c r="E58" i="1"/>
  <c r="Q56" i="1"/>
  <c r="Y39" i="1"/>
  <c r="Y11" i="1"/>
  <c r="C50" i="1"/>
  <c r="N11" i="7"/>
  <c r="N7" i="7"/>
  <c r="Z57" i="1"/>
  <c r="N54" i="7"/>
  <c r="N72" i="7"/>
  <c r="N55" i="7"/>
  <c r="J40" i="7"/>
  <c r="N69" i="7"/>
  <c r="J79" i="7"/>
  <c r="Y10" i="1"/>
  <c r="Q32" i="1"/>
  <c r="AA38" i="1"/>
  <c r="Z51" i="1"/>
  <c r="S79" i="1"/>
  <c r="Z47" i="1"/>
  <c r="J59" i="7"/>
  <c r="J28" i="7"/>
  <c r="Y82" i="1"/>
  <c r="E50" i="1"/>
  <c r="Y51" i="1"/>
  <c r="C39" i="1"/>
  <c r="AA61" i="1"/>
  <c r="D36" i="1"/>
  <c r="AA63" i="1"/>
  <c r="Z81" i="1"/>
  <c r="J29" i="1"/>
  <c r="Y50" i="1"/>
  <c r="E38" i="1"/>
  <c r="J71" i="7"/>
  <c r="J46" i="7"/>
  <c r="R62" i="1"/>
  <c r="AA26" i="1"/>
  <c r="Y29" i="1"/>
  <c r="N29" i="7"/>
  <c r="J39" i="7"/>
  <c r="R57" i="1"/>
  <c r="Y30" i="1"/>
  <c r="Y38" i="1"/>
  <c r="C33" i="1"/>
  <c r="R61" i="1"/>
  <c r="C58" i="1"/>
  <c r="C59" i="1"/>
  <c r="Y26" i="1"/>
  <c r="Z15" i="1"/>
  <c r="Z8" i="1"/>
  <c r="N71" i="7"/>
  <c r="N51" i="7"/>
  <c r="N52" i="7"/>
  <c r="N30" i="7"/>
  <c r="Z16" i="1"/>
  <c r="N39" i="7"/>
  <c r="N75" i="7"/>
  <c r="AA19" i="1"/>
  <c r="N76" i="7"/>
  <c r="Z10" i="1"/>
  <c r="Q46" i="1"/>
  <c r="J44" i="7"/>
  <c r="S47" i="1"/>
  <c r="J49" i="7"/>
  <c r="N31" i="7"/>
  <c r="Y48" i="1"/>
  <c r="J81" i="7"/>
  <c r="N49" i="7"/>
  <c r="N62" i="7"/>
  <c r="Q53" i="1"/>
  <c r="E44" i="1"/>
  <c r="Q20" i="1"/>
  <c r="R27" i="1"/>
  <c r="N42" i="7"/>
  <c r="J61" i="7"/>
  <c r="R59" i="1"/>
  <c r="Z19" i="1"/>
  <c r="S31" i="1"/>
  <c r="D40" i="1"/>
  <c r="R30" i="1"/>
  <c r="Z35" i="1"/>
  <c r="N40" i="7"/>
  <c r="AA49" i="1"/>
  <c r="AA69" i="1"/>
  <c r="N82" i="7"/>
  <c r="N18" i="7"/>
  <c r="AA36" i="1"/>
  <c r="N46" i="7"/>
  <c r="N58" i="7"/>
  <c r="N35" i="7"/>
  <c r="AA85" i="1"/>
  <c r="S48" i="1"/>
  <c r="N78" i="7"/>
  <c r="N68" i="7"/>
  <c r="J19" i="7"/>
  <c r="J64" i="7"/>
  <c r="J52" i="7"/>
  <c r="N63" i="7"/>
  <c r="R53" i="1"/>
  <c r="N59" i="7"/>
  <c r="J38" i="7"/>
  <c r="I50" i="3"/>
  <c r="J69" i="7"/>
  <c r="C64" i="1"/>
  <c r="D57" i="1"/>
  <c r="J23" i="7"/>
  <c r="D62" i="1"/>
  <c r="J73" i="7"/>
  <c r="J62" i="7"/>
  <c r="R67" i="1"/>
  <c r="C16" i="1"/>
  <c r="R85" i="1"/>
  <c r="Y58" i="1"/>
  <c r="R69" i="1"/>
  <c r="R84" i="1"/>
  <c r="R74" i="1"/>
  <c r="D60" i="1"/>
  <c r="D56" i="1"/>
  <c r="R70" i="1"/>
  <c r="S36" i="1"/>
  <c r="D59" i="1"/>
  <c r="D61" i="1"/>
  <c r="O50" i="3"/>
  <c r="Q39" i="1"/>
  <c r="D64" i="1"/>
  <c r="N50" i="3"/>
  <c r="D58" i="1"/>
  <c r="R36" i="1"/>
  <c r="E64" i="1"/>
  <c r="E78" i="1"/>
  <c r="Q84" i="1"/>
  <c r="E26" i="1"/>
  <c r="Z11" i="1"/>
  <c r="S87" i="1"/>
  <c r="J44" i="1"/>
  <c r="AA72" i="1"/>
  <c r="R88" i="1"/>
  <c r="Z37" i="1"/>
  <c r="Y9" i="1"/>
  <c r="R79" i="1"/>
  <c r="Q76" i="1"/>
  <c r="Q9" i="1"/>
  <c r="Y72" i="1"/>
  <c r="C71" i="1"/>
  <c r="Y33" i="1"/>
  <c r="Q80" i="1"/>
  <c r="S61" i="1"/>
  <c r="R66" i="1"/>
  <c r="D71" i="1"/>
  <c r="AA71" i="1"/>
  <c r="R81" i="1"/>
  <c r="S50" i="1"/>
  <c r="Z61" i="1"/>
  <c r="C35" i="1"/>
  <c r="C79" i="1"/>
  <c r="Y59" i="1"/>
  <c r="Y66" i="1"/>
  <c r="AA32" i="1"/>
  <c r="Q15" i="1"/>
  <c r="J47" i="1"/>
  <c r="Z58" i="1"/>
  <c r="D24" i="1"/>
  <c r="E47" i="1"/>
  <c r="D66" i="1"/>
  <c r="C55" i="1"/>
  <c r="D15" i="1"/>
  <c r="E71" i="1"/>
  <c r="Z72" i="1"/>
  <c r="K22" i="1"/>
  <c r="S51" i="1"/>
  <c r="Q21" i="1"/>
  <c r="S39" i="1"/>
  <c r="C15" i="1"/>
  <c r="AA70" i="1"/>
  <c r="D78" i="1"/>
  <c r="R82" i="1"/>
  <c r="E87" i="1"/>
  <c r="AA58" i="1"/>
  <c r="Z39" i="1"/>
  <c r="C56" i="1"/>
  <c r="Z9" i="1"/>
  <c r="R72" i="1"/>
  <c r="AA66" i="1"/>
  <c r="AA78" i="1"/>
  <c r="AA21" i="1"/>
  <c r="Q16" i="1"/>
  <c r="R35" i="1"/>
  <c r="Q74" i="1"/>
  <c r="C67" i="1"/>
  <c r="C53" i="1"/>
  <c r="Q62" i="1"/>
  <c r="Y81" i="1"/>
  <c r="J73" i="1"/>
  <c r="Q8" i="1"/>
  <c r="R78" i="1"/>
  <c r="S65" i="1"/>
  <c r="AA87" i="1"/>
  <c r="D55" i="1"/>
  <c r="N8" i="7"/>
  <c r="J85" i="7"/>
  <c r="N73" i="7"/>
  <c r="J67" i="7"/>
  <c r="E55" i="1"/>
  <c r="J54" i="7"/>
  <c r="D27" i="1"/>
  <c r="E67" i="1"/>
  <c r="Y73" i="1"/>
  <c r="Z76" i="1"/>
  <c r="J14" i="7"/>
  <c r="Z85" i="1"/>
  <c r="Q54" i="1"/>
  <c r="R77" i="1"/>
  <c r="Q86" i="1"/>
  <c r="R86" i="1"/>
  <c r="Q83" i="1"/>
  <c r="D63" i="1"/>
  <c r="R18" i="1"/>
  <c r="Q36" i="1"/>
  <c r="AA68" i="1"/>
  <c r="Y57" i="1"/>
  <c r="AA40" i="1"/>
  <c r="C32" i="1"/>
  <c r="D77" i="1"/>
  <c r="AA73" i="1"/>
  <c r="E61" i="1"/>
  <c r="Y22" i="1"/>
  <c r="AA43" i="1"/>
  <c r="C52" i="1"/>
  <c r="S22" i="1"/>
  <c r="C23" i="1"/>
  <c r="E83" i="1"/>
  <c r="S81" i="1"/>
  <c r="R19" i="1"/>
  <c r="Y47" i="1"/>
  <c r="S52" i="1"/>
  <c r="Y28" i="1"/>
  <c r="AA59" i="1"/>
  <c r="D32" i="1"/>
  <c r="C41" i="1"/>
  <c r="Y23" i="1"/>
  <c r="R73" i="1"/>
  <c r="J21" i="7"/>
  <c r="Z34" i="1"/>
  <c r="C49" i="1"/>
  <c r="Q81" i="1"/>
  <c r="S40" i="1"/>
  <c r="J30" i="7"/>
  <c r="S77" i="1"/>
  <c r="Z21" i="1"/>
  <c r="S86" i="1"/>
  <c r="AA83" i="1"/>
  <c r="R17" i="1"/>
  <c r="J53" i="7"/>
  <c r="N83" i="7"/>
  <c r="AA82" i="1"/>
  <c r="Y83" i="1"/>
  <c r="J72" i="7"/>
  <c r="E20" i="1"/>
  <c r="AA75" i="1"/>
  <c r="AA37" i="1"/>
  <c r="D42" i="1"/>
  <c r="J9" i="7"/>
  <c r="J16" i="7"/>
  <c r="J87" i="7"/>
  <c r="J29" i="7"/>
  <c r="AA31" i="1"/>
  <c r="Z43" i="1"/>
  <c r="Z31" i="1"/>
  <c r="Y31" i="1"/>
  <c r="Q55" i="1"/>
  <c r="S66" i="1"/>
  <c r="S54" i="1"/>
  <c r="C27" i="1"/>
  <c r="Z40" i="1"/>
  <c r="S73" i="1"/>
  <c r="D39" i="1"/>
  <c r="AA22" i="1"/>
  <c r="R11" i="1"/>
  <c r="AA34" i="1"/>
  <c r="AA28" i="1"/>
  <c r="D83" i="1"/>
  <c r="D87" i="1"/>
  <c r="E40" i="1"/>
  <c r="Q82" i="1"/>
  <c r="N21" i="7"/>
  <c r="Q77" i="1"/>
  <c r="R54" i="1"/>
  <c r="N60" i="7"/>
  <c r="Y61" i="1"/>
  <c r="N77" i="7"/>
  <c r="C77" i="1"/>
  <c r="J18" i="7"/>
  <c r="R46" i="1"/>
  <c r="C83" i="1"/>
  <c r="Q23" i="1"/>
  <c r="Z38" i="1"/>
  <c r="R8" i="1"/>
  <c r="J50" i="7"/>
  <c r="N84" i="7"/>
  <c r="N85" i="7"/>
  <c r="Z88" i="1"/>
  <c r="N24" i="7"/>
  <c r="E39" i="1"/>
  <c r="AA45" i="1"/>
  <c r="Z33" i="1"/>
  <c r="AA33" i="1"/>
  <c r="N53" i="7"/>
  <c r="N64" i="7"/>
  <c r="N65" i="7"/>
  <c r="Q40" i="1"/>
  <c r="R39" i="1"/>
  <c r="C78" i="1"/>
  <c r="S85" i="1"/>
  <c r="Q47" i="1"/>
  <c r="S58" i="1"/>
  <c r="N19" i="7"/>
  <c r="R41" i="1"/>
  <c r="Q42" i="1"/>
  <c r="S53" i="1"/>
  <c r="Q41" i="1"/>
  <c r="Y52" i="1"/>
  <c r="AA52" i="1"/>
  <c r="Z80" i="1"/>
  <c r="Z83" i="1"/>
  <c r="Y80" i="1"/>
  <c r="Z82" i="1"/>
  <c r="Z87" i="1"/>
  <c r="Z84" i="1"/>
  <c r="Y49" i="1"/>
  <c r="AA25" i="1"/>
  <c r="Z25" i="1"/>
  <c r="Y25" i="1"/>
  <c r="AA46" i="1"/>
  <c r="Z46" i="1"/>
  <c r="J47" i="7"/>
  <c r="J48" i="7"/>
  <c r="K41" i="1"/>
  <c r="E27" i="1"/>
  <c r="J33" i="7"/>
  <c r="J32" i="7"/>
  <c r="Q19" i="1"/>
  <c r="Y75" i="1"/>
  <c r="R9" i="1"/>
  <c r="S32" i="1"/>
  <c r="Q48" i="1"/>
  <c r="R51" i="1"/>
  <c r="E32" i="1"/>
  <c r="J68" i="7"/>
  <c r="J65" i="7"/>
  <c r="N79" i="7"/>
  <c r="Q35" i="1"/>
  <c r="J82" i="7"/>
  <c r="D14" i="1"/>
  <c r="J63" i="7"/>
  <c r="Y88" i="1"/>
  <c r="Q18" i="1"/>
  <c r="Z18" i="1"/>
  <c r="AA30" i="1"/>
  <c r="C63" i="1"/>
  <c r="E63" i="1"/>
  <c r="E75" i="1"/>
  <c r="J12" i="7"/>
  <c r="N45" i="7"/>
  <c r="N36" i="7"/>
  <c r="D53" i="1"/>
  <c r="E53" i="1"/>
  <c r="C54" i="1"/>
  <c r="Q50" i="1"/>
  <c r="S62" i="1"/>
  <c r="D20" i="1"/>
  <c r="C20" i="1"/>
  <c r="S38" i="1"/>
  <c r="R38" i="1"/>
  <c r="N47" i="7"/>
  <c r="N48" i="7"/>
  <c r="J34" i="7"/>
  <c r="C25" i="1"/>
  <c r="C26" i="1"/>
  <c r="D25" i="1"/>
  <c r="D51" i="1"/>
  <c r="E51" i="1"/>
  <c r="J35" i="7"/>
  <c r="Q38" i="1"/>
  <c r="Z79" i="1"/>
  <c r="Z52" i="1"/>
  <c r="E52" i="1"/>
  <c r="Z48" i="1"/>
  <c r="S41" i="1"/>
  <c r="Y46" i="1"/>
  <c r="N61" i="7"/>
  <c r="J22" i="7"/>
  <c r="J86" i="7"/>
  <c r="Y56" i="1"/>
  <c r="AA56" i="1"/>
  <c r="N50" i="7"/>
  <c r="E25" i="1"/>
  <c r="N70" i="7"/>
  <c r="Z14" i="1"/>
  <c r="Y14" i="1"/>
  <c r="AA60" i="1"/>
  <c r="Z60" i="1"/>
  <c r="AA64" i="1"/>
  <c r="Z32" i="1"/>
  <c r="Y32" i="1"/>
  <c r="D30" i="1"/>
  <c r="D26" i="1"/>
  <c r="D22" i="1"/>
  <c r="E19" i="1"/>
  <c r="C19" i="1"/>
  <c r="D28" i="1"/>
  <c r="D19" i="1"/>
  <c r="J51" i="7"/>
  <c r="Y12" i="1"/>
  <c r="Z12" i="1"/>
  <c r="Y13" i="1"/>
  <c r="AA24" i="1"/>
  <c r="J13" i="7"/>
  <c r="Q65" i="1"/>
  <c r="Q64" i="1"/>
  <c r="C69" i="1"/>
  <c r="D69" i="1"/>
  <c r="E69" i="1"/>
  <c r="C70" i="1"/>
  <c r="Q63" i="1"/>
  <c r="R63" i="1"/>
  <c r="R25" i="1"/>
  <c r="S25" i="1"/>
  <c r="Q26" i="1"/>
  <c r="Q25" i="1"/>
  <c r="S37" i="1"/>
  <c r="N17" i="7"/>
  <c r="N16" i="7"/>
  <c r="C38" i="1"/>
  <c r="E49" i="1"/>
  <c r="D37" i="1"/>
  <c r="C37" i="1"/>
  <c r="E37" i="1"/>
  <c r="AA62" i="1"/>
  <c r="Y62" i="1"/>
  <c r="Z62" i="1"/>
  <c r="J58" i="7"/>
  <c r="J57" i="7"/>
  <c r="N23" i="7"/>
  <c r="N22" i="7"/>
  <c r="N80" i="7"/>
  <c r="Q78" i="1"/>
  <c r="Q79" i="1"/>
  <c r="S78" i="1"/>
  <c r="J74" i="7"/>
  <c r="Y74" i="1"/>
  <c r="AA74" i="1"/>
  <c r="N56" i="7"/>
  <c r="N57" i="7"/>
  <c r="N9" i="7"/>
  <c r="N10" i="7"/>
  <c r="N74" i="7"/>
  <c r="Y86" i="1"/>
  <c r="AA86" i="1"/>
  <c r="Z86" i="1"/>
  <c r="C11" i="1"/>
  <c r="D11" i="1"/>
  <c r="C12" i="1"/>
  <c r="J45" i="7"/>
  <c r="Z75" i="1"/>
  <c r="Y87" i="1"/>
  <c r="Q61" i="1"/>
  <c r="R64" i="1"/>
  <c r="Y63" i="1"/>
  <c r="Q72" i="1"/>
  <c r="Q71" i="1"/>
  <c r="S71" i="1"/>
  <c r="S83" i="1"/>
  <c r="N20" i="7"/>
  <c r="S70" i="1"/>
  <c r="S82" i="1"/>
  <c r="Q70" i="1"/>
  <c r="J15" i="7"/>
  <c r="R22" i="1"/>
  <c r="Q22" i="1"/>
  <c r="Z41" i="1"/>
  <c r="Y41" i="1"/>
  <c r="AA41" i="1"/>
  <c r="AA53" i="1"/>
  <c r="S76" i="1"/>
  <c r="R76" i="1"/>
  <c r="R43" i="1"/>
  <c r="S55" i="1"/>
  <c r="R50" i="1"/>
  <c r="S43" i="1"/>
  <c r="R48" i="1"/>
  <c r="R55" i="1"/>
  <c r="R52" i="1"/>
  <c r="Q43" i="1"/>
  <c r="R47" i="1"/>
  <c r="R20" i="1"/>
  <c r="S20" i="1"/>
  <c r="Y17" i="1"/>
  <c r="AA29" i="1"/>
  <c r="Z17" i="1"/>
  <c r="Y18" i="1"/>
  <c r="R58" i="1"/>
  <c r="R33" i="1"/>
  <c r="Q34" i="1"/>
  <c r="S33" i="1"/>
  <c r="Q33" i="1"/>
  <c r="J84" i="7"/>
  <c r="J83" i="7"/>
  <c r="N81" i="7"/>
  <c r="N14" i="7"/>
  <c r="N15" i="7"/>
  <c r="C31" i="1"/>
  <c r="D43" i="1"/>
  <c r="E31" i="1"/>
  <c r="D38" i="1"/>
  <c r="E43" i="1"/>
  <c r="D31" i="1"/>
  <c r="D23" i="1"/>
  <c r="E23" i="1"/>
  <c r="N43" i="7"/>
  <c r="N44" i="7"/>
  <c r="J20" i="7"/>
  <c r="N41" i="7"/>
  <c r="D34" i="1"/>
  <c r="N87" i="7"/>
  <c r="N86" i="7"/>
  <c r="S88" i="1"/>
  <c r="J80" i="7"/>
  <c r="Z78" i="1"/>
  <c r="Y78" i="1"/>
  <c r="Y79" i="1"/>
  <c r="Q14" i="1"/>
  <c r="Q13" i="1"/>
  <c r="R13" i="1"/>
  <c r="R21" i="1"/>
  <c r="S21" i="1"/>
  <c r="S28" i="1"/>
  <c r="R16" i="1"/>
  <c r="Q17" i="1"/>
  <c r="J75" i="7"/>
  <c r="J76" i="7"/>
  <c r="N38" i="7"/>
  <c r="N37" i="7"/>
  <c r="Y76" i="1"/>
  <c r="Y77" i="1"/>
  <c r="AA76" i="1"/>
  <c r="Q88" i="1"/>
  <c r="R87" i="1"/>
  <c r="Q87" i="1"/>
  <c r="C86" i="1"/>
  <c r="C87" i="1"/>
  <c r="E86" i="1"/>
  <c r="C84" i="1"/>
  <c r="C85" i="1"/>
  <c r="E84" i="1"/>
  <c r="J77" i="7"/>
  <c r="J78" i="7"/>
  <c r="E77" i="1"/>
  <c r="E65" i="1"/>
  <c r="C65" i="1"/>
  <c r="D65" i="1"/>
  <c r="C66" i="1"/>
  <c r="S75" i="1"/>
  <c r="R75" i="1"/>
  <c r="J55" i="7"/>
  <c r="J56" i="7"/>
  <c r="Q10" i="1"/>
  <c r="Q11" i="1"/>
  <c r="Q44" i="1"/>
  <c r="R44" i="1"/>
  <c r="S44" i="1"/>
  <c r="C21" i="1"/>
  <c r="E21" i="1"/>
  <c r="D21" i="1"/>
  <c r="C22" i="1"/>
  <c r="J42" i="7"/>
  <c r="J41" i="7"/>
  <c r="Z68" i="1"/>
  <c r="Z70" i="1"/>
  <c r="Y67" i="1"/>
  <c r="Z71" i="1"/>
  <c r="Z67" i="1"/>
  <c r="Y68" i="1"/>
  <c r="AA79" i="1"/>
  <c r="E45" i="1"/>
  <c r="C45" i="1"/>
  <c r="D45" i="1"/>
  <c r="E57" i="1"/>
  <c r="S64" i="1"/>
  <c r="K59" i="1"/>
  <c r="J70" i="7"/>
  <c r="AA88" i="1"/>
  <c r="Q75" i="1"/>
  <c r="S63" i="1"/>
  <c r="AA67" i="1"/>
  <c r="D84" i="1"/>
  <c r="Z69" i="1"/>
  <c r="Z74" i="1"/>
  <c r="E81" i="1"/>
  <c r="Z73" i="1"/>
  <c r="N13" i="7"/>
  <c r="N12" i="7"/>
  <c r="R71" i="1"/>
  <c r="S67" i="1"/>
  <c r="R68" i="1"/>
  <c r="Q67" i="1"/>
  <c r="S60" i="1"/>
  <c r="Q60" i="1"/>
  <c r="R60" i="1"/>
  <c r="S72" i="1"/>
  <c r="Q59" i="1"/>
  <c r="R14" i="1"/>
  <c r="S26" i="1"/>
  <c r="J24" i="7"/>
  <c r="J25" i="7"/>
  <c r="S45" i="1"/>
  <c r="Q45" i="1"/>
  <c r="R45" i="1"/>
  <c r="N27" i="7"/>
  <c r="N26" i="7"/>
  <c r="J37" i="7"/>
  <c r="J36" i="7"/>
  <c r="R49" i="1"/>
  <c r="S57" i="1"/>
  <c r="N32" i="7"/>
  <c r="N33" i="7"/>
  <c r="D8" i="1"/>
  <c r="C8" i="1"/>
  <c r="C9" i="1"/>
  <c r="J17" i="7"/>
  <c r="R15" i="1"/>
  <c r="S27" i="1"/>
  <c r="Z42" i="1"/>
  <c r="AA42" i="1"/>
  <c r="AA54" i="1"/>
  <c r="Y42" i="1"/>
  <c r="Y43" i="1"/>
  <c r="J42" i="1"/>
  <c r="J43" i="1"/>
  <c r="D16" i="1"/>
  <c r="E28" i="1"/>
  <c r="R10" i="1"/>
  <c r="AA23" i="1"/>
  <c r="Z23" i="1"/>
  <c r="AA35" i="1"/>
  <c r="Y24" i="1"/>
  <c r="D17" i="1"/>
  <c r="C17" i="1"/>
  <c r="E29" i="1"/>
  <c r="E35" i="1"/>
  <c r="D35" i="1"/>
  <c r="C46" i="1"/>
  <c r="J60" i="7"/>
  <c r="D41" i="1"/>
  <c r="N67" i="7"/>
  <c r="N66" i="7"/>
  <c r="S19" i="1"/>
  <c r="R31" i="1"/>
  <c r="R28" i="1"/>
  <c r="R26" i="1"/>
  <c r="R29" i="1"/>
  <c r="S23" i="1"/>
  <c r="S35" i="1"/>
  <c r="R23" i="1"/>
  <c r="J11" i="7"/>
  <c r="J10" i="7"/>
  <c r="J31" i="7"/>
  <c r="N5" i="1"/>
  <c r="C3" i="13"/>
  <c r="U5" i="1"/>
  <c r="AC5" i="1" s="1"/>
  <c r="K34" i="1"/>
  <c r="J34" i="1"/>
  <c r="K46" i="1"/>
  <c r="C16" i="13"/>
  <c r="G231" i="17" l="1"/>
  <c r="H230" i="17"/>
  <c r="I230" i="17" s="1"/>
  <c r="C233" i="9"/>
  <c r="D233" i="9" s="1"/>
  <c r="H229" i="17"/>
  <c r="I229" i="17" s="1"/>
  <c r="K30" i="1"/>
  <c r="J82" i="1"/>
  <c r="J74" i="1"/>
  <c r="J30" i="1"/>
  <c r="K24" i="1"/>
  <c r="J62" i="1"/>
  <c r="K61" i="1"/>
  <c r="K73" i="1"/>
  <c r="K80" i="1"/>
  <c r="K82" i="1"/>
  <c r="J80" i="1"/>
  <c r="J48" i="1"/>
  <c r="J76" i="1"/>
  <c r="K79" i="1"/>
  <c r="J57" i="1"/>
  <c r="K74" i="1"/>
  <c r="K85" i="1"/>
  <c r="K72" i="1"/>
  <c r="J61" i="1"/>
  <c r="K60" i="1"/>
  <c r="K68" i="1"/>
  <c r="K81" i="1"/>
  <c r="J56" i="1"/>
  <c r="D101" i="10"/>
  <c r="D105" i="10" s="1"/>
  <c r="J19" i="10"/>
  <c r="H8" i="15"/>
  <c r="J7" i="15"/>
  <c r="J103" i="17"/>
  <c r="O102" i="17"/>
  <c r="P102" i="17" s="1"/>
  <c r="N102" i="17"/>
  <c r="R1" i="10"/>
  <c r="J67" i="17"/>
  <c r="N66" i="17"/>
  <c r="J81" i="1"/>
  <c r="H11" i="13"/>
  <c r="A3" i="17"/>
  <c r="J79" i="1"/>
  <c r="K90" i="1"/>
  <c r="K87" i="1"/>
  <c r="K99" i="1"/>
  <c r="P50" i="3"/>
  <c r="J83" i="1"/>
  <c r="K95" i="1"/>
  <c r="J39" i="1"/>
  <c r="J32" i="1"/>
  <c r="J53" i="1"/>
  <c r="J58" i="1"/>
  <c r="J59" i="1"/>
  <c r="K70" i="1"/>
  <c r="K58" i="1"/>
  <c r="K75" i="1"/>
  <c r="J63" i="1"/>
  <c r="J33" i="1"/>
  <c r="K44" i="1"/>
  <c r="J54" i="1"/>
  <c r="J64" i="1"/>
  <c r="K78" i="1"/>
  <c r="K50" i="1"/>
  <c r="J88" i="1"/>
  <c r="J50" i="1"/>
  <c r="K49" i="1"/>
  <c r="J49" i="1"/>
  <c r="J40" i="1"/>
  <c r="K27" i="1"/>
  <c r="J41" i="1"/>
  <c r="K66" i="1"/>
  <c r="J72" i="1"/>
  <c r="J71" i="1"/>
  <c r="K83" i="1"/>
  <c r="J67" i="1"/>
  <c r="K52" i="1"/>
  <c r="K69" i="1"/>
  <c r="K51" i="1"/>
  <c r="J55" i="1"/>
  <c r="K67" i="1"/>
  <c r="K55" i="1"/>
  <c r="K76" i="1"/>
  <c r="K64" i="1"/>
  <c r="K63" i="1"/>
  <c r="J15" i="1"/>
  <c r="J52" i="1"/>
  <c r="J27" i="1"/>
  <c r="J28" i="1"/>
  <c r="J78" i="1"/>
  <c r="J77" i="1"/>
  <c r="K19" i="1"/>
  <c r="J19" i="1"/>
  <c r="J20" i="1"/>
  <c r="K26" i="1"/>
  <c r="J14" i="1"/>
  <c r="K32" i="1"/>
  <c r="J16" i="1"/>
  <c r="J25" i="1"/>
  <c r="K25" i="1"/>
  <c r="J26" i="1"/>
  <c r="J65" i="1"/>
  <c r="K77" i="1"/>
  <c r="K84" i="1"/>
  <c r="J84" i="1"/>
  <c r="J85" i="1"/>
  <c r="J86" i="1"/>
  <c r="J87" i="1"/>
  <c r="K86" i="1"/>
  <c r="K23" i="1"/>
  <c r="J11" i="1"/>
  <c r="J12" i="1"/>
  <c r="J66" i="1"/>
  <c r="K65" i="1"/>
  <c r="J70" i="1"/>
  <c r="K35" i="1"/>
  <c r="J36" i="1"/>
  <c r="K47" i="1"/>
  <c r="J45" i="1"/>
  <c r="K57" i="1"/>
  <c r="J21" i="1"/>
  <c r="K21" i="1"/>
  <c r="J22" i="1"/>
  <c r="J17" i="1"/>
  <c r="J18" i="1"/>
  <c r="K29" i="1"/>
  <c r="K20" i="1"/>
  <c r="J8" i="1"/>
  <c r="J9" i="1"/>
  <c r="J31" i="1"/>
  <c r="K43" i="1"/>
  <c r="K31" i="1"/>
  <c r="J69" i="1"/>
  <c r="J46" i="1"/>
  <c r="J38" i="1"/>
  <c r="J37" i="1"/>
  <c r="K37" i="1"/>
  <c r="J24" i="1"/>
  <c r="A6" i="9"/>
  <c r="U7" i="1"/>
  <c r="L7" i="1"/>
  <c r="AC7" i="1"/>
  <c r="C18" i="13"/>
  <c r="AB8" i="1"/>
  <c r="C17" i="13"/>
  <c r="O8" i="1"/>
  <c r="L8" i="1"/>
  <c r="T8" i="1"/>
  <c r="M7" i="1"/>
  <c r="G232" i="17" l="1"/>
  <c r="H232" i="17" s="1"/>
  <c r="I232" i="17" s="1"/>
  <c r="H231" i="17"/>
  <c r="I231" i="17" s="1"/>
  <c r="D24" i="13"/>
  <c r="E233" i="9"/>
  <c r="C7" i="13"/>
  <c r="H7" i="13" s="1"/>
  <c r="AB7" i="1"/>
  <c r="AB9" i="1" s="1"/>
  <c r="D12" i="13" s="1"/>
  <c r="T7" i="1"/>
  <c r="T9" i="1" s="1"/>
  <c r="D11" i="13" s="1"/>
  <c r="O7" i="1"/>
  <c r="O9" i="1" s="1"/>
  <c r="D9" i="13" s="1"/>
  <c r="L9" i="1"/>
  <c r="D7" i="13" s="1"/>
  <c r="C5" i="19"/>
  <c r="E8" i="19"/>
  <c r="F11" i="19" s="1"/>
  <c r="F12" i="19" s="1"/>
  <c r="F13" i="19" s="1"/>
  <c r="F14" i="19" s="1"/>
  <c r="F15" i="19" s="1"/>
  <c r="F16" i="19" s="1"/>
  <c r="F17" i="19" s="1"/>
  <c r="F18" i="19" s="1"/>
  <c r="F19" i="19" s="1"/>
  <c r="F20" i="19" s="1"/>
  <c r="F21" i="19" s="1"/>
  <c r="F22" i="19" s="1"/>
  <c r="F23" i="19" s="1"/>
  <c r="F24" i="19" s="1"/>
  <c r="F25" i="19" s="1"/>
  <c r="F26" i="19" s="1"/>
  <c r="F27" i="19" s="1"/>
  <c r="F28" i="19" s="1"/>
  <c r="F29" i="19" s="1"/>
  <c r="F30" i="19" s="1"/>
  <c r="F31" i="19" s="1"/>
  <c r="F32" i="19" s="1"/>
  <c r="F33" i="19" s="1"/>
  <c r="F34" i="19" s="1"/>
  <c r="F35" i="19" s="1"/>
  <c r="F36" i="19" s="1"/>
  <c r="F37" i="19" s="1"/>
  <c r="F38" i="19" s="1"/>
  <c r="F39" i="19" s="1"/>
  <c r="F40" i="19" s="1"/>
  <c r="F41" i="19" s="1"/>
  <c r="F42" i="19" s="1"/>
  <c r="F43" i="19" s="1"/>
  <c r="F44" i="19" s="1"/>
  <c r="F45" i="19" s="1"/>
  <c r="F46" i="19" s="1"/>
  <c r="F47" i="19" s="1"/>
  <c r="F48" i="19" s="1"/>
  <c r="F49" i="19" s="1"/>
  <c r="F50" i="19" s="1"/>
  <c r="F51" i="19" s="1"/>
  <c r="F52" i="19" s="1"/>
  <c r="F53" i="19" s="1"/>
  <c r="F54" i="19" s="1"/>
  <c r="F55" i="19" s="1"/>
  <c r="F56" i="19" s="1"/>
  <c r="F57" i="19" s="1"/>
  <c r="F58" i="19" s="1"/>
  <c r="F59" i="19" s="1"/>
  <c r="F60" i="19" s="1"/>
  <c r="F61" i="19" s="1"/>
  <c r="F62" i="19" s="1"/>
  <c r="F63" i="19" s="1"/>
  <c r="F64" i="19" s="1"/>
  <c r="F65" i="19" s="1"/>
  <c r="F66" i="19" s="1"/>
  <c r="F67" i="19" s="1"/>
  <c r="F68" i="19" s="1"/>
  <c r="F69" i="19" s="1"/>
  <c r="F70" i="19" s="1"/>
  <c r="F71" i="19" s="1"/>
  <c r="F72" i="19" s="1"/>
  <c r="F73" i="19" s="1"/>
  <c r="F74" i="19" s="1"/>
  <c r="F75" i="19" s="1"/>
  <c r="F76" i="19" s="1"/>
  <c r="F77" i="19" s="1"/>
  <c r="F78" i="19" s="1"/>
  <c r="F79" i="19" s="1"/>
  <c r="F80" i="19" s="1"/>
  <c r="F81" i="19" s="1"/>
  <c r="F82" i="19" s="1"/>
  <c r="F83" i="19" s="1"/>
  <c r="F84" i="19" s="1"/>
  <c r="F85" i="19" s="1"/>
  <c r="F86" i="19" s="1"/>
  <c r="F87" i="19" s="1"/>
  <c r="F88" i="19" s="1"/>
  <c r="F89" i="19" s="1"/>
  <c r="F90" i="19" s="1"/>
  <c r="F91" i="19" s="1"/>
  <c r="F92" i="19" s="1"/>
  <c r="F93" i="19" s="1"/>
  <c r="F94" i="19" s="1"/>
  <c r="F95" i="19" s="1"/>
  <c r="F96" i="19" s="1"/>
  <c r="F97" i="19" s="1"/>
  <c r="F98" i="19" s="1"/>
  <c r="F99" i="19" s="1"/>
  <c r="F100" i="19" s="1"/>
  <c r="F101" i="19" s="1"/>
  <c r="F102" i="19" s="1"/>
  <c r="F103" i="19" s="1"/>
  <c r="F104" i="19" s="1"/>
  <c r="F105" i="19" s="1"/>
  <c r="F106" i="19" s="1"/>
  <c r="F107" i="19" s="1"/>
  <c r="F108" i="19" s="1"/>
  <c r="F109" i="19" s="1"/>
  <c r="F110" i="19" s="1"/>
  <c r="AC56" i="1"/>
  <c r="AC44" i="1"/>
  <c r="AC77" i="1"/>
  <c r="AC79" i="1"/>
  <c r="AC82" i="1"/>
  <c r="AC113" i="1"/>
  <c r="AC91" i="1"/>
  <c r="AC32" i="1"/>
  <c r="AC67" i="1"/>
  <c r="AC8" i="1"/>
  <c r="AC57" i="1"/>
  <c r="AC34" i="1"/>
  <c r="AC68" i="1"/>
  <c r="AC84" i="1"/>
  <c r="AC111" i="1"/>
  <c r="AC19" i="1"/>
  <c r="AC87" i="1"/>
  <c r="AC21" i="1"/>
  <c r="AC52" i="1"/>
  <c r="AC48" i="1"/>
  <c r="AC29" i="1"/>
  <c r="AC31" i="1"/>
  <c r="AC40" i="1"/>
  <c r="AC61" i="1"/>
  <c r="AC94" i="1"/>
  <c r="AC75" i="1"/>
  <c r="AC101" i="1"/>
  <c r="AC102" i="1"/>
  <c r="AC50" i="1"/>
  <c r="AC85" i="1"/>
  <c r="AC38" i="1"/>
  <c r="AC110" i="1"/>
  <c r="AC43" i="1"/>
  <c r="AC109" i="1"/>
  <c r="AC90" i="1"/>
  <c r="AC47" i="1"/>
  <c r="AC41" i="1"/>
  <c r="AC60" i="1"/>
  <c r="AC42" i="1"/>
  <c r="AC65" i="1"/>
  <c r="AC54" i="1"/>
  <c r="AC39" i="1"/>
  <c r="AC20" i="1"/>
  <c r="AC36" i="1"/>
  <c r="AC45" i="1"/>
  <c r="AC74" i="1"/>
  <c r="AC81" i="1"/>
  <c r="AC97" i="1"/>
  <c r="AC108" i="1"/>
  <c r="AC30" i="1"/>
  <c r="AC66" i="1"/>
  <c r="AC86" i="1"/>
  <c r="AC114" i="1"/>
  <c r="AC69" i="1"/>
  <c r="AC13" i="1"/>
  <c r="C12" i="13"/>
  <c r="D18" i="13" s="1"/>
  <c r="AC95" i="1"/>
  <c r="AC10" i="1"/>
  <c r="AC80" i="1"/>
  <c r="AC78" i="1"/>
  <c r="AC26" i="1"/>
  <c r="AC112" i="1"/>
  <c r="AC25" i="1"/>
  <c r="AC35" i="1"/>
  <c r="AC14" i="1"/>
  <c r="AC22" i="1"/>
  <c r="AC98" i="1"/>
  <c r="AC51" i="1"/>
  <c r="AC116" i="1"/>
  <c r="AC104" i="1"/>
  <c r="AC27" i="1"/>
  <c r="AC58" i="1"/>
  <c r="AC24" i="1"/>
  <c r="AC9" i="1"/>
  <c r="AC18" i="1"/>
  <c r="AC17" i="1"/>
  <c r="AC71" i="1"/>
  <c r="AC83" i="1"/>
  <c r="AC49" i="1"/>
  <c r="AC115" i="1"/>
  <c r="AC99" i="1"/>
  <c r="AC73" i="1"/>
  <c r="AC64" i="1"/>
  <c r="AC63" i="1"/>
  <c r="AC106" i="1"/>
  <c r="AC59" i="1"/>
  <c r="AC16" i="1"/>
  <c r="AC89" i="1"/>
  <c r="AC107" i="1"/>
  <c r="AC53" i="1"/>
  <c r="AC76" i="1"/>
  <c r="AC15" i="1"/>
  <c r="AC46" i="1"/>
  <c r="AC37" i="1"/>
  <c r="AC23" i="1"/>
  <c r="AC55" i="1"/>
  <c r="AC72" i="1"/>
  <c r="AC93" i="1"/>
  <c r="AC92" i="1"/>
  <c r="AC12" i="1"/>
  <c r="AC105" i="1"/>
  <c r="AC88" i="1"/>
  <c r="AC33" i="1"/>
  <c r="AC62" i="1"/>
  <c r="AC11" i="1"/>
  <c r="AC28" i="1"/>
  <c r="AC70" i="1"/>
  <c r="AC96" i="1"/>
  <c r="AC103" i="1"/>
  <c r="AC100" i="1"/>
  <c r="U59" i="1"/>
  <c r="U76" i="1"/>
  <c r="U48" i="1"/>
  <c r="U39" i="1"/>
  <c r="U70" i="1"/>
  <c r="U109" i="1"/>
  <c r="U10" i="1"/>
  <c r="U106" i="1"/>
  <c r="U112" i="1"/>
  <c r="U12" i="1"/>
  <c r="U78" i="1"/>
  <c r="U52" i="1"/>
  <c r="U98" i="1"/>
  <c r="U113" i="1"/>
  <c r="U44" i="1"/>
  <c r="U85" i="1"/>
  <c r="U79" i="1"/>
  <c r="U91" i="1"/>
  <c r="U116" i="1"/>
  <c r="U28" i="1"/>
  <c r="U101" i="1"/>
  <c r="U40" i="1"/>
  <c r="U8" i="1"/>
  <c r="U13" i="1"/>
  <c r="U19" i="1"/>
  <c r="U60" i="1"/>
  <c r="U46" i="1"/>
  <c r="U77" i="1"/>
  <c r="U63" i="1"/>
  <c r="U21" i="1"/>
  <c r="U14" i="1"/>
  <c r="U66" i="1"/>
  <c r="U43" i="1"/>
  <c r="U17" i="1"/>
  <c r="U83" i="1"/>
  <c r="U64" i="1"/>
  <c r="U23" i="1"/>
  <c r="U55" i="1"/>
  <c r="U111" i="1"/>
  <c r="U18" i="1"/>
  <c r="U42" i="1"/>
  <c r="U51" i="1"/>
  <c r="U99" i="1"/>
  <c r="U110" i="1"/>
  <c r="U37" i="1"/>
  <c r="U20" i="1"/>
  <c r="U81" i="1"/>
  <c r="U93" i="1"/>
  <c r="U53" i="1"/>
  <c r="U38" i="1"/>
  <c r="U33" i="1"/>
  <c r="U96" i="1"/>
  <c r="U87" i="1"/>
  <c r="U73" i="1"/>
  <c r="U94" i="1"/>
  <c r="U97" i="1"/>
  <c r="U58" i="1"/>
  <c r="U34" i="1"/>
  <c r="C11" i="13"/>
  <c r="D17" i="13" s="1"/>
  <c r="U115" i="1"/>
  <c r="U22" i="1"/>
  <c r="U104" i="1"/>
  <c r="U45" i="1"/>
  <c r="U36" i="1"/>
  <c r="U88" i="1"/>
  <c r="U69" i="1"/>
  <c r="U30" i="1"/>
  <c r="U74" i="1"/>
  <c r="U108" i="1"/>
  <c r="U47" i="1"/>
  <c r="U67" i="1"/>
  <c r="U25" i="1"/>
  <c r="U105" i="1"/>
  <c r="U68" i="1"/>
  <c r="U72" i="1"/>
  <c r="U86" i="1"/>
  <c r="U32" i="1"/>
  <c r="U16" i="1"/>
  <c r="U41" i="1"/>
  <c r="U62" i="1"/>
  <c r="U102" i="1"/>
  <c r="U11" i="1"/>
  <c r="U89" i="1"/>
  <c r="U95" i="1"/>
  <c r="U27" i="1"/>
  <c r="U9" i="1"/>
  <c r="U103" i="1"/>
  <c r="U54" i="1"/>
  <c r="U50" i="1"/>
  <c r="U65" i="1"/>
  <c r="U24" i="1"/>
  <c r="U80" i="1"/>
  <c r="U29" i="1"/>
  <c r="U15" i="1"/>
  <c r="U49" i="1"/>
  <c r="U35" i="1"/>
  <c r="U31" i="1"/>
  <c r="U75" i="1"/>
  <c r="U71" i="1"/>
  <c r="U57" i="1"/>
  <c r="U114" i="1"/>
  <c r="U56" i="1"/>
  <c r="U92" i="1"/>
  <c r="U100" i="1"/>
  <c r="U82" i="1"/>
  <c r="U90" i="1"/>
  <c r="U61" i="1"/>
  <c r="U107" i="1"/>
  <c r="U84" i="1"/>
  <c r="U26" i="1"/>
  <c r="M46" i="1"/>
  <c r="M40" i="1"/>
  <c r="M17" i="1"/>
  <c r="M94" i="1"/>
  <c r="M24" i="1"/>
  <c r="M15" i="1"/>
  <c r="M33" i="1"/>
  <c r="M113" i="1"/>
  <c r="M87" i="1"/>
  <c r="M66" i="1"/>
  <c r="M56" i="1"/>
  <c r="M50" i="1"/>
  <c r="M112" i="1"/>
  <c r="M16" i="1"/>
  <c r="M30" i="1"/>
  <c r="M41" i="1"/>
  <c r="M88" i="1"/>
  <c r="M29" i="1"/>
  <c r="M45" i="1"/>
  <c r="M48" i="1"/>
  <c r="M70" i="1"/>
  <c r="M59" i="1"/>
  <c r="M100" i="1"/>
  <c r="M105" i="1"/>
  <c r="M35" i="1"/>
  <c r="M62" i="1"/>
  <c r="M102" i="1"/>
  <c r="M23" i="1"/>
  <c r="M37" i="1"/>
  <c r="M86" i="1"/>
  <c r="M27" i="1"/>
  <c r="M19" i="1"/>
  <c r="M72" i="1"/>
  <c r="M52" i="1"/>
  <c r="M97" i="1"/>
  <c r="M69" i="1"/>
  <c r="M91" i="1"/>
  <c r="M89" i="1"/>
  <c r="M32" i="1"/>
  <c r="M10" i="1"/>
  <c r="M61" i="1"/>
  <c r="M31" i="1"/>
  <c r="M34" i="1"/>
  <c r="M8" i="1"/>
  <c r="M18" i="1"/>
  <c r="M95" i="1"/>
  <c r="M92" i="1"/>
  <c r="M103" i="1"/>
  <c r="M107" i="1"/>
  <c r="M38" i="1"/>
  <c r="M104" i="1"/>
  <c r="M116" i="1"/>
  <c r="M73" i="1"/>
  <c r="M99" i="1"/>
  <c r="M96" i="1"/>
  <c r="M67" i="1"/>
  <c r="M114" i="1"/>
  <c r="M90" i="1"/>
  <c r="M26" i="1"/>
  <c r="M43" i="1"/>
  <c r="M47" i="1"/>
  <c r="M77" i="1"/>
  <c r="M9" i="1"/>
  <c r="M79" i="1"/>
  <c r="M65" i="1"/>
  <c r="M83" i="1"/>
  <c r="C9" i="13"/>
  <c r="D16" i="13" s="1"/>
  <c r="M49" i="1"/>
  <c r="M63" i="1"/>
  <c r="M54" i="1"/>
  <c r="M21" i="1"/>
  <c r="M57" i="1"/>
  <c r="M44" i="1"/>
  <c r="M12" i="1"/>
  <c r="M71" i="1"/>
  <c r="M80" i="1"/>
  <c r="M13" i="1"/>
  <c r="M106" i="1"/>
  <c r="M78" i="1"/>
  <c r="B23" i="14"/>
  <c r="B3" i="14" s="1"/>
  <c r="M11" i="1"/>
  <c r="M84" i="1"/>
  <c r="M55" i="1"/>
  <c r="M14" i="1"/>
  <c r="M74" i="1"/>
  <c r="M25" i="1"/>
  <c r="M101" i="1"/>
  <c r="M20" i="1"/>
  <c r="M85" i="1"/>
  <c r="M108" i="1"/>
  <c r="M98" i="1"/>
  <c r="M53" i="1"/>
  <c r="M111" i="1"/>
  <c r="M22" i="1"/>
  <c r="M58" i="1"/>
  <c r="M93" i="1"/>
  <c r="M51" i="1"/>
  <c r="M60" i="1"/>
  <c r="M64" i="1"/>
  <c r="M42" i="1"/>
  <c r="M75" i="1"/>
  <c r="M36" i="1"/>
  <c r="M110" i="1"/>
  <c r="M28" i="1"/>
  <c r="M81" i="1"/>
  <c r="M76" i="1"/>
  <c r="M39" i="1"/>
  <c r="M68" i="1"/>
  <c r="M82" i="1"/>
  <c r="M109" i="1"/>
  <c r="M115" i="1"/>
  <c r="K19" i="10"/>
  <c r="J104" i="17"/>
  <c r="N103" i="17"/>
  <c r="O103" i="17"/>
  <c r="P103" i="17" s="1"/>
  <c r="S1" i="10"/>
  <c r="J69" i="17"/>
  <c r="N67" i="17"/>
  <c r="O67" i="17"/>
  <c r="P67" i="17" s="1"/>
  <c r="E100" i="10"/>
  <c r="D104" i="10"/>
  <c r="H9" i="15"/>
  <c r="J8" i="15"/>
  <c r="D28" i="13" l="1"/>
  <c r="D25" i="13"/>
  <c r="B38" i="14"/>
  <c r="H10" i="13"/>
  <c r="D10" i="13"/>
  <c r="D8" i="13"/>
  <c r="E11" i="19"/>
  <c r="E12" i="19" s="1"/>
  <c r="E13" i="19" s="1"/>
  <c r="E14" i="19" s="1"/>
  <c r="E15" i="19" s="1"/>
  <c r="E16" i="19" s="1"/>
  <c r="E17" i="19" s="1"/>
  <c r="E18" i="19" s="1"/>
  <c r="E19" i="19" s="1"/>
  <c r="E20" i="19" s="1"/>
  <c r="E21" i="19" s="1"/>
  <c r="E22" i="19" s="1"/>
  <c r="E23" i="19" s="1"/>
  <c r="E24" i="19" s="1"/>
  <c r="E25" i="19" s="1"/>
  <c r="E26" i="19" s="1"/>
  <c r="E27" i="19" s="1"/>
  <c r="E28" i="19" s="1"/>
  <c r="E29" i="19" s="1"/>
  <c r="E30" i="19" s="1"/>
  <c r="E31" i="19" s="1"/>
  <c r="E32" i="19" s="1"/>
  <c r="E33" i="19" s="1"/>
  <c r="E34" i="19" s="1"/>
  <c r="E35" i="19" s="1"/>
  <c r="E36" i="19" s="1"/>
  <c r="E37" i="19" s="1"/>
  <c r="E38" i="19" s="1"/>
  <c r="E39" i="19" s="1"/>
  <c r="E40" i="19" s="1"/>
  <c r="E41" i="19" s="1"/>
  <c r="E42" i="19" s="1"/>
  <c r="E43" i="19" s="1"/>
  <c r="E44" i="19" s="1"/>
  <c r="E45" i="19" s="1"/>
  <c r="E46" i="19" s="1"/>
  <c r="E47" i="19" s="1"/>
  <c r="E48" i="19" s="1"/>
  <c r="E49" i="19" s="1"/>
  <c r="E50" i="19" s="1"/>
  <c r="E51" i="19" s="1"/>
  <c r="E52" i="19" s="1"/>
  <c r="E53" i="19" s="1"/>
  <c r="E54" i="19" s="1"/>
  <c r="E55" i="19" s="1"/>
  <c r="E56" i="19" s="1"/>
  <c r="E57" i="19" s="1"/>
  <c r="E58" i="19" s="1"/>
  <c r="E59" i="19" s="1"/>
  <c r="E60" i="19" s="1"/>
  <c r="E61" i="19" s="1"/>
  <c r="E62" i="19" s="1"/>
  <c r="E63" i="19" s="1"/>
  <c r="E64" i="19" s="1"/>
  <c r="E65" i="19" s="1"/>
  <c r="E66" i="19" s="1"/>
  <c r="E67" i="19" s="1"/>
  <c r="E68" i="19" s="1"/>
  <c r="E69" i="19" s="1"/>
  <c r="E70" i="19" s="1"/>
  <c r="E71" i="19" s="1"/>
  <c r="E72" i="19" s="1"/>
  <c r="E73" i="19" s="1"/>
  <c r="E74" i="19" s="1"/>
  <c r="E75" i="19" s="1"/>
  <c r="E76" i="19" s="1"/>
  <c r="E77" i="19" s="1"/>
  <c r="E78" i="19" s="1"/>
  <c r="E79" i="19" s="1"/>
  <c r="E80" i="19" s="1"/>
  <c r="E81" i="19" s="1"/>
  <c r="E82" i="19" s="1"/>
  <c r="E83" i="19" s="1"/>
  <c r="E84" i="19" s="1"/>
  <c r="E85" i="19" s="1"/>
  <c r="E86" i="19" s="1"/>
  <c r="E87" i="19" s="1"/>
  <c r="E88" i="19" s="1"/>
  <c r="E89" i="19" s="1"/>
  <c r="E90" i="19" s="1"/>
  <c r="E91" i="19" s="1"/>
  <c r="E92" i="19" s="1"/>
  <c r="E93" i="19" s="1"/>
  <c r="E94" i="19" s="1"/>
  <c r="E95" i="19" s="1"/>
  <c r="E96" i="19" s="1"/>
  <c r="E97" i="19" s="1"/>
  <c r="E98" i="19" s="1"/>
  <c r="E99" i="19" s="1"/>
  <c r="E100" i="19" s="1"/>
  <c r="E101" i="19" s="1"/>
  <c r="E102" i="19" s="1"/>
  <c r="E103" i="19" s="1"/>
  <c r="E104" i="19" s="1"/>
  <c r="E105" i="19" s="1"/>
  <c r="E106" i="19" s="1"/>
  <c r="E107" i="19" s="1"/>
  <c r="E108" i="19" s="1"/>
  <c r="E109" i="19" s="1"/>
  <c r="E110" i="19" s="1"/>
  <c r="D11" i="19"/>
  <c r="C10" i="13"/>
  <c r="C8" i="13"/>
  <c r="H8" i="13" s="1"/>
  <c r="B33" i="14"/>
  <c r="J70" i="17"/>
  <c r="N69" i="17"/>
  <c r="O69" i="17"/>
  <c r="P69" i="17" s="1"/>
  <c r="J9" i="15"/>
  <c r="H10" i="15"/>
  <c r="L19" i="10"/>
  <c r="B13" i="14"/>
  <c r="E101" i="10"/>
  <c r="T1" i="10"/>
  <c r="J105" i="17"/>
  <c r="N104" i="17"/>
  <c r="O104" i="17"/>
  <c r="P104" i="17" s="1"/>
  <c r="H9" i="13" l="1"/>
  <c r="D12" i="19"/>
  <c r="E104" i="10"/>
  <c r="F100" i="10"/>
  <c r="N105" i="17"/>
  <c r="J106" i="17"/>
  <c r="J107" i="17" s="1"/>
  <c r="J108" i="17" s="1"/>
  <c r="J109" i="17" s="1"/>
  <c r="J110" i="17" s="1"/>
  <c r="J111" i="17" s="1"/>
  <c r="J112" i="17" s="1"/>
  <c r="J113" i="17" s="1"/>
  <c r="J114" i="17" s="1"/>
  <c r="J115" i="17" s="1"/>
  <c r="J116" i="17" s="1"/>
  <c r="J117" i="17" s="1"/>
  <c r="J118" i="17" s="1"/>
  <c r="J119" i="17" s="1"/>
  <c r="J120" i="17" s="1"/>
  <c r="J121" i="17" s="1"/>
  <c r="J122" i="17" s="1"/>
  <c r="J123" i="17" s="1"/>
  <c r="J124" i="17" s="1"/>
  <c r="J125" i="17" s="1"/>
  <c r="O105" i="17"/>
  <c r="P105" i="17" s="1"/>
  <c r="E105" i="10"/>
  <c r="J71" i="17"/>
  <c r="N70" i="17"/>
  <c r="O70" i="17"/>
  <c r="P70" i="17" s="1"/>
  <c r="M19" i="10"/>
  <c r="J10" i="15"/>
  <c r="H11" i="15"/>
  <c r="U1" i="10"/>
  <c r="N125" i="17" l="1"/>
  <c r="J126" i="17"/>
  <c r="J127" i="17" s="1"/>
  <c r="J129" i="17" s="1"/>
  <c r="J130" i="17" s="1"/>
  <c r="J131" i="17" s="1"/>
  <c r="J132" i="17" s="1"/>
  <c r="J133" i="17" s="1"/>
  <c r="J134" i="17" s="1"/>
  <c r="O125" i="17"/>
  <c r="P125" i="17" s="1"/>
  <c r="N124" i="17"/>
  <c r="O124" i="17"/>
  <c r="P124" i="17" s="1"/>
  <c r="N123" i="17"/>
  <c r="O123" i="17"/>
  <c r="P123" i="17" s="1"/>
  <c r="N122" i="17"/>
  <c r="O122" i="17"/>
  <c r="P122" i="17" s="1"/>
  <c r="N121" i="17"/>
  <c r="O121" i="17"/>
  <c r="P121" i="17" s="1"/>
  <c r="N120" i="17"/>
  <c r="O120" i="17"/>
  <c r="P120" i="17" s="1"/>
  <c r="O119" i="17"/>
  <c r="P119" i="17" s="1"/>
  <c r="N119" i="17"/>
  <c r="N118" i="17"/>
  <c r="O118" i="17"/>
  <c r="P118" i="17" s="1"/>
  <c r="O117" i="17"/>
  <c r="P117" i="17" s="1"/>
  <c r="N117" i="17"/>
  <c r="N116" i="17"/>
  <c r="O116" i="17"/>
  <c r="P116" i="17" s="1"/>
  <c r="N115" i="17"/>
  <c r="O115" i="17"/>
  <c r="P115" i="17" s="1"/>
  <c r="N114" i="17"/>
  <c r="O114" i="17"/>
  <c r="P114" i="17" s="1"/>
  <c r="N113" i="17"/>
  <c r="O113" i="17"/>
  <c r="P113" i="17" s="1"/>
  <c r="N112" i="17"/>
  <c r="O112" i="17"/>
  <c r="P112" i="17" s="1"/>
  <c r="N111" i="17"/>
  <c r="O111" i="17"/>
  <c r="P111" i="17" s="1"/>
  <c r="N110" i="17"/>
  <c r="O110" i="17"/>
  <c r="P110" i="17" s="1"/>
  <c r="N109" i="17"/>
  <c r="O109" i="17"/>
  <c r="P109" i="17" s="1"/>
  <c r="D13" i="19"/>
  <c r="O108" i="17"/>
  <c r="P108" i="17" s="1"/>
  <c r="N108" i="17"/>
  <c r="N107" i="17"/>
  <c r="O107" i="17"/>
  <c r="P107" i="17" s="1"/>
  <c r="J11" i="15"/>
  <c r="H12" i="15"/>
  <c r="O106" i="17"/>
  <c r="N106" i="17"/>
  <c r="J72" i="17"/>
  <c r="N71" i="17"/>
  <c r="O71" i="17"/>
  <c r="P71" i="17" s="1"/>
  <c r="V1" i="10"/>
  <c r="N19" i="10"/>
  <c r="F101" i="10"/>
  <c r="F105" i="10" s="1"/>
  <c r="N134" i="17" l="1"/>
  <c r="J135" i="17"/>
  <c r="J136" i="17" s="1"/>
  <c r="J137" i="17" s="1"/>
  <c r="J138" i="17" s="1"/>
  <c r="O134" i="17"/>
  <c r="P134" i="17" s="1"/>
  <c r="O133" i="17"/>
  <c r="P133" i="17" s="1"/>
  <c r="N133" i="17"/>
  <c r="N132" i="17"/>
  <c r="O132" i="17"/>
  <c r="P132" i="17" s="1"/>
  <c r="N131" i="17"/>
  <c r="O131" i="17"/>
  <c r="P131" i="17" s="1"/>
  <c r="N130" i="17"/>
  <c r="O130" i="17"/>
  <c r="P130" i="17" s="1"/>
  <c r="O129" i="17"/>
  <c r="P129" i="17" s="1"/>
  <c r="N129" i="17"/>
  <c r="N128" i="17"/>
  <c r="O128" i="17"/>
  <c r="P128" i="17" s="1"/>
  <c r="O127" i="17"/>
  <c r="P127" i="17" s="1"/>
  <c r="N127" i="17"/>
  <c r="N126" i="17"/>
  <c r="O126" i="17"/>
  <c r="D14" i="19"/>
  <c r="P106" i="17"/>
  <c r="O19" i="10"/>
  <c r="H13" i="15"/>
  <c r="J12" i="15"/>
  <c r="J73" i="17"/>
  <c r="N72" i="17"/>
  <c r="O72" i="17"/>
  <c r="P72" i="17" s="1"/>
  <c r="W1" i="10"/>
  <c r="F104" i="10"/>
  <c r="G100" i="10"/>
  <c r="J139" i="17" l="1"/>
  <c r="O138" i="17"/>
  <c r="P138" i="17" s="1"/>
  <c r="N138" i="17"/>
  <c r="N137" i="17"/>
  <c r="O137" i="17"/>
  <c r="P137" i="17" s="1"/>
  <c r="N136" i="17"/>
  <c r="O136" i="17"/>
  <c r="P136" i="17" s="1"/>
  <c r="O135" i="17"/>
  <c r="N135" i="17"/>
  <c r="P126" i="17"/>
  <c r="D15" i="19"/>
  <c r="J74" i="17"/>
  <c r="N73" i="17"/>
  <c r="O73" i="17"/>
  <c r="P73" i="17" s="1"/>
  <c r="P19" i="10"/>
  <c r="X1" i="10"/>
  <c r="G101" i="10"/>
  <c r="J13" i="15"/>
  <c r="H14" i="15"/>
  <c r="N140" i="17" l="1"/>
  <c r="J141" i="17"/>
  <c r="J142" i="17" s="1"/>
  <c r="O140" i="17"/>
  <c r="P140" i="17" s="1"/>
  <c r="N139" i="17"/>
  <c r="O139" i="17"/>
  <c r="P135" i="17"/>
  <c r="D16" i="19"/>
  <c r="H100" i="10"/>
  <c r="G104" i="10"/>
  <c r="Q19" i="10"/>
  <c r="J75" i="17"/>
  <c r="N74" i="17"/>
  <c r="O74" i="17"/>
  <c r="P74" i="17" s="1"/>
  <c r="G105" i="10"/>
  <c r="H15" i="15"/>
  <c r="J14" i="15"/>
  <c r="Y1" i="10"/>
  <c r="N142" i="17" l="1"/>
  <c r="O142" i="17"/>
  <c r="P142" i="17" s="1"/>
  <c r="J143" i="17"/>
  <c r="J144" i="17" s="1"/>
  <c r="N141" i="17"/>
  <c r="O141" i="17"/>
  <c r="P139" i="17"/>
  <c r="D17" i="19"/>
  <c r="J15" i="15"/>
  <c r="H16" i="15"/>
  <c r="J76" i="17"/>
  <c r="N75" i="17"/>
  <c r="O75" i="17"/>
  <c r="P75" i="17" s="1"/>
  <c r="H101" i="10"/>
  <c r="Z1" i="10"/>
  <c r="R19" i="10"/>
  <c r="N144" i="17" l="1"/>
  <c r="J145" i="17"/>
  <c r="J146" i="17" s="1"/>
  <c r="O144" i="17"/>
  <c r="P144" i="17" s="1"/>
  <c r="N143" i="17"/>
  <c r="O143" i="17"/>
  <c r="P141" i="17"/>
  <c r="D18" i="19"/>
  <c r="AA1" i="10"/>
  <c r="H104" i="10"/>
  <c r="I100" i="10"/>
  <c r="J77" i="17"/>
  <c r="N76" i="17"/>
  <c r="O76" i="17"/>
  <c r="P76" i="17" s="1"/>
  <c r="S19" i="10"/>
  <c r="H105" i="10"/>
  <c r="H17" i="15"/>
  <c r="J16" i="15"/>
  <c r="J147" i="17" l="1"/>
  <c r="J148" i="17" s="1"/>
  <c r="N146" i="17"/>
  <c r="O146" i="17"/>
  <c r="P146" i="17" s="1"/>
  <c r="N145" i="17"/>
  <c r="O145" i="17"/>
  <c r="P143" i="17"/>
  <c r="D19" i="19"/>
  <c r="J78" i="17"/>
  <c r="N77" i="17"/>
  <c r="O77" i="17"/>
  <c r="P77" i="17" s="1"/>
  <c r="T19" i="10"/>
  <c r="I101" i="10"/>
  <c r="H18" i="15"/>
  <c r="J17" i="15"/>
  <c r="AB1" i="10"/>
  <c r="J149" i="17" l="1"/>
  <c r="J150" i="17" s="1"/>
  <c r="N148" i="17"/>
  <c r="O148" i="17"/>
  <c r="P148" i="17" s="1"/>
  <c r="N147" i="17"/>
  <c r="O147" i="17"/>
  <c r="P145" i="17"/>
  <c r="D20" i="19"/>
  <c r="J79" i="17"/>
  <c r="N78" i="17"/>
  <c r="O78" i="17"/>
  <c r="P78" i="17" s="1"/>
  <c r="I18" i="15"/>
  <c r="H19" i="15"/>
  <c r="J18" i="15"/>
  <c r="K18" i="15" s="1"/>
  <c r="U19" i="10"/>
  <c r="J100" i="10"/>
  <c r="I104" i="10"/>
  <c r="AC1" i="10"/>
  <c r="I105" i="10"/>
  <c r="J152" i="17" l="1"/>
  <c r="N150" i="17"/>
  <c r="O150" i="17"/>
  <c r="P150" i="17" s="1"/>
  <c r="N149" i="17"/>
  <c r="O149" i="17"/>
  <c r="P147" i="17"/>
  <c r="D21" i="19"/>
  <c r="J101" i="10"/>
  <c r="J105" i="10" s="1"/>
  <c r="H20" i="15"/>
  <c r="J19" i="15"/>
  <c r="AD1" i="10"/>
  <c r="V19" i="10"/>
  <c r="N79" i="17"/>
  <c r="O79" i="17"/>
  <c r="P79" i="17" s="1"/>
  <c r="J153" i="17" l="1"/>
  <c r="J154" i="17" s="1"/>
  <c r="N152" i="17"/>
  <c r="O152" i="17"/>
  <c r="P152" i="17" s="1"/>
  <c r="N151" i="17"/>
  <c r="O151" i="17"/>
  <c r="P149" i="17"/>
  <c r="D22" i="19"/>
  <c r="W19" i="10"/>
  <c r="H21" i="15"/>
  <c r="J20" i="15"/>
  <c r="AE1" i="10"/>
  <c r="J104" i="10"/>
  <c r="K100" i="10"/>
  <c r="J155" i="17" l="1"/>
  <c r="N154" i="17"/>
  <c r="O154" i="17"/>
  <c r="P154" i="17" s="1"/>
  <c r="N153" i="17"/>
  <c r="O153" i="17"/>
  <c r="P151" i="17"/>
  <c r="D23" i="19"/>
  <c r="AF1" i="10"/>
  <c r="X19" i="10"/>
  <c r="K101" i="10"/>
  <c r="K105" i="10" s="1"/>
  <c r="H22" i="15"/>
  <c r="J21" i="15"/>
  <c r="J156" i="17" l="1"/>
  <c r="J157" i="17" s="1"/>
  <c r="N155" i="17"/>
  <c r="O155" i="17"/>
  <c r="P155" i="17" s="1"/>
  <c r="P153" i="17"/>
  <c r="D24" i="19"/>
  <c r="J22" i="15"/>
  <c r="H23" i="15"/>
  <c r="Y19" i="10"/>
  <c r="L100" i="10"/>
  <c r="K104" i="10"/>
  <c r="AG1" i="10"/>
  <c r="J158" i="17" l="1"/>
  <c r="J159" i="17" s="1"/>
  <c r="N157" i="17"/>
  <c r="O157" i="17"/>
  <c r="P157" i="17" s="1"/>
  <c r="N156" i="17"/>
  <c r="O156" i="17"/>
  <c r="D25" i="19"/>
  <c r="AH1" i="10"/>
  <c r="Z19" i="10"/>
  <c r="J23" i="15"/>
  <c r="H24" i="15"/>
  <c r="L101" i="10"/>
  <c r="J160" i="17" l="1"/>
  <c r="J161" i="17" s="1"/>
  <c r="N159" i="17"/>
  <c r="O159" i="17"/>
  <c r="P159" i="17" s="1"/>
  <c r="N158" i="17"/>
  <c r="O158" i="17"/>
  <c r="P156" i="17"/>
  <c r="D26" i="19"/>
  <c r="M100" i="10"/>
  <c r="L104" i="10"/>
  <c r="L105" i="10"/>
  <c r="AA19" i="10"/>
  <c r="J24" i="15"/>
  <c r="H25" i="15"/>
  <c r="AI1" i="10"/>
  <c r="J162" i="17" l="1"/>
  <c r="O161" i="17"/>
  <c r="P161" i="17" s="1"/>
  <c r="N161" i="17"/>
  <c r="N160" i="17"/>
  <c r="O160" i="17"/>
  <c r="P158" i="17"/>
  <c r="D27" i="19"/>
  <c r="AJ1" i="10"/>
  <c r="AB19" i="10"/>
  <c r="M101" i="10"/>
  <c r="M105" i="10" s="1"/>
  <c r="J25" i="15"/>
  <c r="H26" i="15"/>
  <c r="N163" i="17" l="1"/>
  <c r="J164" i="17"/>
  <c r="J165" i="17" s="1"/>
  <c r="O163" i="17"/>
  <c r="P163" i="17" s="1"/>
  <c r="N162" i="17"/>
  <c r="O162" i="17"/>
  <c r="P160" i="17"/>
  <c r="D28" i="19"/>
  <c r="H27" i="15"/>
  <c r="J26" i="15"/>
  <c r="AC19" i="10"/>
  <c r="M104" i="10"/>
  <c r="N100" i="10"/>
  <c r="AK1" i="10"/>
  <c r="N165" i="17" l="1"/>
  <c r="J166" i="17"/>
  <c r="J167" i="17" s="1"/>
  <c r="O165" i="17"/>
  <c r="P165" i="17" s="1"/>
  <c r="N164" i="17"/>
  <c r="O164" i="17"/>
  <c r="P162" i="17"/>
  <c r="D29" i="19"/>
  <c r="AL1" i="10"/>
  <c r="AD19" i="10"/>
  <c r="N101" i="10"/>
  <c r="N105" i="10" s="1"/>
  <c r="H28" i="15"/>
  <c r="J27" i="15"/>
  <c r="J168" i="17" l="1"/>
  <c r="J169" i="17" s="1"/>
  <c r="N167" i="17"/>
  <c r="O167" i="17"/>
  <c r="P167" i="17" s="1"/>
  <c r="O166" i="17"/>
  <c r="N166" i="17"/>
  <c r="P164" i="17"/>
  <c r="D30" i="19"/>
  <c r="H29" i="15"/>
  <c r="J28" i="15"/>
  <c r="AE19" i="10"/>
  <c r="O100" i="10"/>
  <c r="N104" i="10"/>
  <c r="AM1" i="10"/>
  <c r="J170" i="17" l="1"/>
  <c r="J171" i="17" s="1"/>
  <c r="O169" i="17"/>
  <c r="P169" i="17" s="1"/>
  <c r="N169" i="17"/>
  <c r="O168" i="17"/>
  <c r="N168" i="17"/>
  <c r="P166" i="17"/>
  <c r="D31" i="19"/>
  <c r="O101" i="10"/>
  <c r="O105" i="10" s="1"/>
  <c r="AN1" i="10"/>
  <c r="AF19" i="10"/>
  <c r="J29" i="15"/>
  <c r="H30" i="15"/>
  <c r="J172" i="17" l="1"/>
  <c r="J173" i="17" s="1"/>
  <c r="N171" i="17"/>
  <c r="O171" i="17"/>
  <c r="P171" i="17" s="1"/>
  <c r="O170" i="17"/>
  <c r="N170" i="17"/>
  <c r="P168" i="17"/>
  <c r="D32" i="19"/>
  <c r="AG19" i="10"/>
  <c r="I30" i="15"/>
  <c r="J30" i="15"/>
  <c r="K30" i="15" s="1"/>
  <c r="H31" i="15"/>
  <c r="AO1" i="10"/>
  <c r="O104" i="10"/>
  <c r="P100" i="10"/>
  <c r="N173" i="17" l="1"/>
  <c r="J174" i="17"/>
  <c r="J176" i="17" s="1"/>
  <c r="O173" i="17"/>
  <c r="P173" i="17" s="1"/>
  <c r="O172" i="17"/>
  <c r="N172" i="17"/>
  <c r="P170" i="17"/>
  <c r="D33" i="19"/>
  <c r="H32" i="15"/>
  <c r="J31" i="15"/>
  <c r="AH19" i="10"/>
  <c r="P101" i="10"/>
  <c r="P105" i="10" s="1"/>
  <c r="AP1" i="10"/>
  <c r="J177" i="17" l="1"/>
  <c r="J178" i="17" s="1"/>
  <c r="N176" i="17"/>
  <c r="O176" i="17"/>
  <c r="P176" i="17" s="1"/>
  <c r="N175" i="17"/>
  <c r="O175" i="17"/>
  <c r="P175" i="17" s="1"/>
  <c r="N174" i="17"/>
  <c r="O174" i="17"/>
  <c r="P172" i="17"/>
  <c r="D34" i="19"/>
  <c r="H33" i="15"/>
  <c r="J32" i="15"/>
  <c r="AQ1" i="10"/>
  <c r="AI19" i="10"/>
  <c r="Q100" i="10"/>
  <c r="P104" i="10"/>
  <c r="J179" i="17" l="1"/>
  <c r="N178" i="17"/>
  <c r="O178" i="17"/>
  <c r="P178" i="17" s="1"/>
  <c r="N177" i="17"/>
  <c r="O177" i="17"/>
  <c r="P174" i="17"/>
  <c r="D35" i="19"/>
  <c r="AR1" i="10"/>
  <c r="Q101" i="10"/>
  <c r="AJ19" i="10"/>
  <c r="H34" i="15"/>
  <c r="J33" i="15"/>
  <c r="O179" i="17" l="1"/>
  <c r="P179" i="17" s="1"/>
  <c r="J180" i="17"/>
  <c r="N179" i="17"/>
  <c r="P177" i="17"/>
  <c r="D36" i="19"/>
  <c r="R100" i="10"/>
  <c r="Q104" i="10"/>
  <c r="AK19" i="10"/>
  <c r="H35" i="15"/>
  <c r="J34" i="15"/>
  <c r="Q105" i="10"/>
  <c r="AS1" i="10"/>
  <c r="N180" i="17" l="1"/>
  <c r="J181" i="17"/>
  <c r="J182" i="17" s="1"/>
  <c r="O180" i="17"/>
  <c r="P180" i="17" s="1"/>
  <c r="D37" i="19"/>
  <c r="AL19" i="10"/>
  <c r="AT1" i="10"/>
  <c r="J35" i="15"/>
  <c r="H36" i="15"/>
  <c r="R101" i="10"/>
  <c r="R105" i="10" s="1"/>
  <c r="J183" i="17" l="1"/>
  <c r="N182" i="17"/>
  <c r="O182" i="17"/>
  <c r="P182" i="17" s="1"/>
  <c r="O181" i="17"/>
  <c r="N181" i="17"/>
  <c r="D38" i="19"/>
  <c r="AM19" i="10"/>
  <c r="R104" i="10"/>
  <c r="S100" i="10"/>
  <c r="AU1" i="10"/>
  <c r="H37" i="15"/>
  <c r="J36" i="15"/>
  <c r="N183" i="17" l="1"/>
  <c r="J184" i="17"/>
  <c r="J185" i="17" s="1"/>
  <c r="J186" i="17" s="1"/>
  <c r="O183" i="17"/>
  <c r="P183" i="17" s="1"/>
  <c r="P181" i="17"/>
  <c r="D39" i="19"/>
  <c r="J37" i="15"/>
  <c r="H38" i="15"/>
  <c r="AN19" i="10"/>
  <c r="S101" i="10"/>
  <c r="S105" i="10" s="1"/>
  <c r="AV1" i="10"/>
  <c r="J188" i="17" l="1"/>
  <c r="N186" i="17"/>
  <c r="O186" i="17"/>
  <c r="P186" i="17" s="1"/>
  <c r="N185" i="17"/>
  <c r="O185" i="17"/>
  <c r="P185" i="17" s="1"/>
  <c r="O184" i="17"/>
  <c r="N184" i="17"/>
  <c r="D40" i="19"/>
  <c r="AW1" i="10"/>
  <c r="AO19" i="10"/>
  <c r="S104" i="10"/>
  <c r="T100" i="10"/>
  <c r="H39" i="15"/>
  <c r="J38" i="15"/>
  <c r="J189" i="17" l="1"/>
  <c r="J190" i="17" s="1"/>
  <c r="O188" i="17"/>
  <c r="P188" i="17" s="1"/>
  <c r="N188" i="17"/>
  <c r="N187" i="17"/>
  <c r="O187" i="17"/>
  <c r="P184" i="17"/>
  <c r="D41" i="19"/>
  <c r="H40" i="15"/>
  <c r="J39" i="15"/>
  <c r="AP19" i="10"/>
  <c r="T101" i="10"/>
  <c r="T105" i="10" s="1"/>
  <c r="AX1" i="10"/>
  <c r="J191" i="17" l="1"/>
  <c r="J192" i="17" s="1"/>
  <c r="N190" i="17"/>
  <c r="O190" i="17"/>
  <c r="P190" i="17" s="1"/>
  <c r="N189" i="17"/>
  <c r="O189" i="17"/>
  <c r="P187" i="17"/>
  <c r="D42" i="19"/>
  <c r="AY1" i="10"/>
  <c r="AQ19" i="10"/>
  <c r="U100" i="10"/>
  <c r="T104" i="10"/>
  <c r="J40" i="15"/>
  <c r="H41" i="15"/>
  <c r="J193" i="17" l="1"/>
  <c r="J194" i="17" s="1"/>
  <c r="N192" i="17"/>
  <c r="O192" i="17"/>
  <c r="P192" i="17" s="1"/>
  <c r="N191" i="17"/>
  <c r="O191" i="17"/>
  <c r="P189" i="17"/>
  <c r="D43" i="19"/>
  <c r="U101" i="10"/>
  <c r="U105" i="10" s="1"/>
  <c r="H42" i="15"/>
  <c r="J41" i="15"/>
  <c r="AR19" i="10"/>
  <c r="AZ1" i="10"/>
  <c r="N194" i="17" l="1"/>
  <c r="J195" i="17"/>
  <c r="J196" i="17" s="1"/>
  <c r="O194" i="17"/>
  <c r="P194" i="17" s="1"/>
  <c r="N193" i="17"/>
  <c r="O193" i="17"/>
  <c r="P191" i="17"/>
  <c r="D44" i="19"/>
  <c r="AS19" i="10"/>
  <c r="BA1" i="10"/>
  <c r="I42" i="15"/>
  <c r="H43" i="15"/>
  <c r="J42" i="15"/>
  <c r="K42" i="15" s="1"/>
  <c r="V100" i="10"/>
  <c r="U104" i="10"/>
  <c r="J197" i="17" l="1"/>
  <c r="J198" i="17" s="1"/>
  <c r="N196" i="17"/>
  <c r="O196" i="17"/>
  <c r="P196" i="17" s="1"/>
  <c r="N195" i="17"/>
  <c r="O195" i="17"/>
  <c r="P193" i="17"/>
  <c r="D45" i="19"/>
  <c r="V101" i="10"/>
  <c r="V105" i="10" s="1"/>
  <c r="BB1" i="10"/>
  <c r="H44" i="15"/>
  <c r="J43" i="15"/>
  <c r="AT19" i="10"/>
  <c r="N197" i="17" l="1"/>
  <c r="O197" i="17"/>
  <c r="P197" i="17" s="1"/>
  <c r="P195" i="17"/>
  <c r="D46" i="19"/>
  <c r="J44" i="15"/>
  <c r="H45" i="15"/>
  <c r="AU19" i="10"/>
  <c r="BC1" i="10"/>
  <c r="W100" i="10"/>
  <c r="V104" i="10"/>
  <c r="O198" i="17" l="1"/>
  <c r="P198" i="17" s="1"/>
  <c r="N198" i="17"/>
  <c r="D47" i="19"/>
  <c r="BD1" i="10"/>
  <c r="W101" i="10"/>
  <c r="W105" i="10" s="1"/>
  <c r="AV19" i="10"/>
  <c r="H46" i="15"/>
  <c r="J45" i="15"/>
  <c r="J200" i="17" l="1"/>
  <c r="N199" i="17"/>
  <c r="O199" i="17"/>
  <c r="P199" i="17" s="1"/>
  <c r="D48" i="19"/>
  <c r="AW19" i="10"/>
  <c r="X100" i="10"/>
  <c r="W104" i="10"/>
  <c r="H47" i="15"/>
  <c r="J46" i="15"/>
  <c r="BE1" i="10"/>
  <c r="N200" i="17" l="1"/>
  <c r="O200" i="17"/>
  <c r="P200" i="17" s="1"/>
  <c r="J201" i="17"/>
  <c r="D49" i="19"/>
  <c r="J47" i="15"/>
  <c r="H48" i="15"/>
  <c r="AX19" i="10"/>
  <c r="BF1" i="10"/>
  <c r="X101" i="10"/>
  <c r="O201" i="17" l="1"/>
  <c r="P201" i="17" s="1"/>
  <c r="N201" i="17"/>
  <c r="J202" i="17"/>
  <c r="D50" i="19"/>
  <c r="Y100" i="10"/>
  <c r="X104" i="10"/>
  <c r="X105" i="10"/>
  <c r="AY19" i="10"/>
  <c r="BG1" i="10"/>
  <c r="J48" i="15"/>
  <c r="H49" i="15"/>
  <c r="N202" i="17" l="1"/>
  <c r="J203" i="17"/>
  <c r="J204" i="17" s="1"/>
  <c r="O202" i="17"/>
  <c r="P202" i="17" s="1"/>
  <c r="D51" i="19"/>
  <c r="AZ19" i="10"/>
  <c r="H50" i="15"/>
  <c r="J49" i="15"/>
  <c r="BH1" i="10"/>
  <c r="Y101" i="10"/>
  <c r="J205" i="17" l="1"/>
  <c r="N204" i="17"/>
  <c r="O204" i="17"/>
  <c r="P204" i="17" s="1"/>
  <c r="N203" i="17"/>
  <c r="O203" i="17"/>
  <c r="D52" i="19"/>
  <c r="Z100" i="10"/>
  <c r="Y104" i="10"/>
  <c r="BI1" i="10"/>
  <c r="BA19" i="10"/>
  <c r="Y105" i="10"/>
  <c r="J50" i="15"/>
  <c r="H51" i="15"/>
  <c r="J206" i="17" l="1"/>
  <c r="N205" i="17"/>
  <c r="O205" i="17"/>
  <c r="P205" i="17" s="1"/>
  <c r="P203" i="17"/>
  <c r="D53" i="19"/>
  <c r="BJ1" i="10"/>
  <c r="BK1" i="10" s="1"/>
  <c r="BL1" i="10" s="1"/>
  <c r="BM1" i="10" s="1"/>
  <c r="J51" i="15"/>
  <c r="H52" i="15"/>
  <c r="BB19" i="10"/>
  <c r="Z101" i="10"/>
  <c r="Z105" i="10" s="1"/>
  <c r="J207" i="17" l="1"/>
  <c r="J208" i="17" s="1"/>
  <c r="N206" i="17"/>
  <c r="O206" i="17"/>
  <c r="P206" i="17" s="1"/>
  <c r="BN1" i="10"/>
  <c r="D54" i="19"/>
  <c r="BC19" i="10"/>
  <c r="Z104" i="10"/>
  <c r="AA100" i="10"/>
  <c r="H53" i="15"/>
  <c r="J52" i="15"/>
  <c r="J209" i="17" l="1"/>
  <c r="N208" i="17"/>
  <c r="O208" i="17"/>
  <c r="P208" i="17" s="1"/>
  <c r="O207" i="17"/>
  <c r="N207" i="17"/>
  <c r="BO1" i="10"/>
  <c r="BP1" i="10" s="1"/>
  <c r="D55" i="19"/>
  <c r="J53" i="15"/>
  <c r="H54" i="15"/>
  <c r="BD19" i="10"/>
  <c r="AA101" i="10"/>
  <c r="AA105" i="10" s="1"/>
  <c r="N209" i="17" l="1"/>
  <c r="J210" i="17"/>
  <c r="J211" i="17" s="1"/>
  <c r="J212" i="17" s="1"/>
  <c r="O209" i="17"/>
  <c r="P209" i="17" s="1"/>
  <c r="P207" i="17"/>
  <c r="BQ1" i="10"/>
  <c r="D56" i="19"/>
  <c r="BE19" i="10"/>
  <c r="AB100" i="10"/>
  <c r="AA104" i="10"/>
  <c r="I54" i="15"/>
  <c r="J54" i="15"/>
  <c r="K54" i="15" s="1"/>
  <c r="H55" i="15"/>
  <c r="N212" i="17" l="1"/>
  <c r="J213" i="17"/>
  <c r="O212" i="17"/>
  <c r="P212" i="17" s="1"/>
  <c r="N211" i="17"/>
  <c r="O211" i="17"/>
  <c r="P211" i="17" s="1"/>
  <c r="O210" i="17"/>
  <c r="N210" i="17"/>
  <c r="BR1" i="10"/>
  <c r="D57" i="19"/>
  <c r="J55" i="15"/>
  <c r="H56" i="15"/>
  <c r="AB101" i="10"/>
  <c r="AB105" i="10" s="1"/>
  <c r="BF19" i="10"/>
  <c r="N213" i="17" l="1"/>
  <c r="J214" i="17"/>
  <c r="O213" i="17"/>
  <c r="P213" i="17" s="1"/>
  <c r="P210" i="17"/>
  <c r="BS1" i="10"/>
  <c r="D58" i="19"/>
  <c r="BG19" i="10"/>
  <c r="AC100" i="10"/>
  <c r="AB104" i="10"/>
  <c r="H57" i="15"/>
  <c r="J56" i="15"/>
  <c r="J215" i="17" l="1"/>
  <c r="N214" i="17"/>
  <c r="O214" i="17"/>
  <c r="P214" i="17" s="1"/>
  <c r="BT1" i="10"/>
  <c r="D59" i="19"/>
  <c r="AC101" i="10"/>
  <c r="H58" i="15"/>
  <c r="J57" i="15"/>
  <c r="BH19" i="10"/>
  <c r="N215" i="17" l="1"/>
  <c r="O215" i="17"/>
  <c r="P215" i="17" s="1"/>
  <c r="J216" i="17"/>
  <c r="J217" i="17" s="1"/>
  <c r="D60" i="19"/>
  <c r="H59" i="15"/>
  <c r="J58" i="15"/>
  <c r="AD100" i="10"/>
  <c r="AC104" i="10"/>
  <c r="BI19" i="10"/>
  <c r="AC105" i="10"/>
  <c r="J218" i="17" l="1"/>
  <c r="O217" i="17"/>
  <c r="P217" i="17" s="1"/>
  <c r="N217" i="17"/>
  <c r="O216" i="17"/>
  <c r="N216" i="17"/>
  <c r="D61" i="19"/>
  <c r="AD101" i="10"/>
  <c r="AD105" i="10" s="1"/>
  <c r="BJ19" i="10"/>
  <c r="BK19" i="10" s="1"/>
  <c r="BL19" i="10" s="1"/>
  <c r="BM19" i="10" s="1"/>
  <c r="H60" i="15"/>
  <c r="J59" i="15"/>
  <c r="N218" i="17" l="1"/>
  <c r="J219" i="17"/>
  <c r="J220" i="17" s="1"/>
  <c r="O218" i="17"/>
  <c r="P218" i="17" s="1"/>
  <c r="P216" i="17"/>
  <c r="BN19" i="10"/>
  <c r="D62" i="19"/>
  <c r="J60" i="15"/>
  <c r="H61" i="15"/>
  <c r="AE100" i="10"/>
  <c r="AD104" i="10"/>
  <c r="N220" i="17" l="1"/>
  <c r="J221" i="17"/>
  <c r="O220" i="17"/>
  <c r="P220" i="17" s="1"/>
  <c r="O219" i="17"/>
  <c r="N219" i="17"/>
  <c r="BO19" i="10"/>
  <c r="BP19" i="10" s="1"/>
  <c r="D63" i="19"/>
  <c r="AE101" i="10"/>
  <c r="AE105" i="10" s="1"/>
  <c r="H62" i="15"/>
  <c r="J61" i="15"/>
  <c r="J222" i="17" l="1"/>
  <c r="N221" i="17"/>
  <c r="O221" i="17"/>
  <c r="P221" i="17" s="1"/>
  <c r="P219" i="17"/>
  <c r="BQ19" i="10"/>
  <c r="D64" i="19"/>
  <c r="J62" i="15"/>
  <c r="H63" i="15"/>
  <c r="AF100" i="10"/>
  <c r="AE104" i="10"/>
  <c r="J223" i="17" l="1"/>
  <c r="N222" i="17"/>
  <c r="O222" i="17"/>
  <c r="P222" i="17" s="1"/>
  <c r="BR19" i="10"/>
  <c r="D65" i="19"/>
  <c r="AF101" i="10"/>
  <c r="H64" i="15"/>
  <c r="J63" i="15"/>
  <c r="N223" i="17" l="1"/>
  <c r="O223" i="17"/>
  <c r="P223" i="17" s="1"/>
  <c r="J224" i="17"/>
  <c r="J225" i="17" s="1"/>
  <c r="BS19" i="10"/>
  <c r="D66" i="19"/>
  <c r="J64" i="15"/>
  <c r="H65" i="15"/>
  <c r="AG100" i="10"/>
  <c r="AF104" i="10"/>
  <c r="AF105" i="10"/>
  <c r="N225" i="17" l="1"/>
  <c r="J226" i="17"/>
  <c r="O225" i="17"/>
  <c r="P225" i="17" s="1"/>
  <c r="N224" i="17"/>
  <c r="O224" i="17"/>
  <c r="BT19" i="10"/>
  <c r="D67" i="19"/>
  <c r="AG101" i="10"/>
  <c r="AG105" i="10" s="1"/>
  <c r="J65" i="15"/>
  <c r="H66" i="15"/>
  <c r="O226" i="17" l="1"/>
  <c r="P226" i="17" s="1"/>
  <c r="J227" i="17"/>
  <c r="N226" i="17"/>
  <c r="P224" i="17"/>
  <c r="D68" i="19"/>
  <c r="I66" i="15"/>
  <c r="H67" i="15"/>
  <c r="J66" i="15"/>
  <c r="K66" i="15" s="1"/>
  <c r="AH100" i="10"/>
  <c r="AG104" i="10"/>
  <c r="O227" i="17" l="1"/>
  <c r="P227" i="17" s="1"/>
  <c r="J228" i="17"/>
  <c r="N227" i="17"/>
  <c r="D69" i="19"/>
  <c r="AH101" i="10"/>
  <c r="AH105" i="10" s="1"/>
  <c r="H68" i="15"/>
  <c r="J67" i="15"/>
  <c r="O228" i="17" l="1"/>
  <c r="P228" i="17" s="1"/>
  <c r="J229" i="17"/>
  <c r="J230" i="17" s="1"/>
  <c r="N228" i="17"/>
  <c r="D70" i="19"/>
  <c r="J68" i="15"/>
  <c r="H69" i="15"/>
  <c r="AI100" i="10"/>
  <c r="AH104" i="10"/>
  <c r="J231" i="17" l="1"/>
  <c r="O230" i="17"/>
  <c r="P230" i="17" s="1"/>
  <c r="N230" i="17"/>
  <c r="O229" i="17"/>
  <c r="N229" i="17"/>
  <c r="D71" i="19"/>
  <c r="AI101" i="10"/>
  <c r="AI105" i="10" s="1"/>
  <c r="H70" i="15"/>
  <c r="J69" i="15"/>
  <c r="J232" i="17" l="1"/>
  <c r="N231" i="17"/>
  <c r="O231" i="17"/>
  <c r="P231" i="17" s="1"/>
  <c r="P229" i="17"/>
  <c r="D72" i="19"/>
  <c r="J70" i="15"/>
  <c r="H71" i="15"/>
  <c r="AJ100" i="10"/>
  <c r="AI104" i="10"/>
  <c r="N232" i="17" l="1"/>
  <c r="O232" i="17"/>
  <c r="D73" i="19"/>
  <c r="AJ101" i="10"/>
  <c r="AJ105" i="10" s="1"/>
  <c r="H72" i="15"/>
  <c r="J71" i="15"/>
  <c r="N3" i="17"/>
  <c r="O3" i="17"/>
  <c r="C21" i="13" l="1"/>
  <c r="C22" i="13"/>
  <c r="C20" i="13"/>
  <c r="P232" i="17"/>
  <c r="D74" i="19"/>
  <c r="H73" i="15"/>
  <c r="J72" i="15"/>
  <c r="AJ104" i="10"/>
  <c r="AK100" i="10"/>
  <c r="D75" i="19" l="1"/>
  <c r="H74" i="15"/>
  <c r="J73" i="15"/>
  <c r="AK101" i="10"/>
  <c r="D76" i="19" l="1"/>
  <c r="AK104" i="10"/>
  <c r="AL100" i="10"/>
  <c r="AK105" i="10"/>
  <c r="J74" i="15"/>
  <c r="H75" i="15"/>
  <c r="D77" i="19" l="1"/>
  <c r="AL101" i="10"/>
  <c r="H76" i="15"/>
  <c r="J75" i="15"/>
  <c r="D78" i="19" l="1"/>
  <c r="H77" i="15"/>
  <c r="J76" i="15"/>
  <c r="AL104" i="10"/>
  <c r="AM100" i="10"/>
  <c r="AL105" i="10"/>
  <c r="D79" i="19" l="1"/>
  <c r="J77" i="15"/>
  <c r="H78" i="15"/>
  <c r="AM101" i="10"/>
  <c r="D80" i="19" l="1"/>
  <c r="AM104" i="10"/>
  <c r="AN100" i="10"/>
  <c r="AM105" i="10"/>
  <c r="I78" i="15"/>
  <c r="J78" i="15"/>
  <c r="K78" i="15" s="1"/>
  <c r="H79" i="15"/>
  <c r="D81" i="19" l="1"/>
  <c r="AN101" i="10"/>
  <c r="J79" i="15"/>
  <c r="H80" i="15"/>
  <c r="D82" i="19" l="1"/>
  <c r="H81" i="15"/>
  <c r="J80" i="15"/>
  <c r="AN104" i="10"/>
  <c r="AO100" i="10"/>
  <c r="AN105" i="10"/>
  <c r="D83" i="19" l="1"/>
  <c r="J81" i="15"/>
  <c r="H82" i="15"/>
  <c r="AO101" i="10"/>
  <c r="D84" i="19" l="1"/>
  <c r="AP100" i="10"/>
  <c r="AO104" i="10"/>
  <c r="AO105" i="10"/>
  <c r="H83" i="15"/>
  <c r="J82" i="15"/>
  <c r="D85" i="19" l="1"/>
  <c r="H84" i="15"/>
  <c r="J83" i="15"/>
  <c r="AP101" i="10"/>
  <c r="D86" i="19" l="1"/>
  <c r="AP104" i="10"/>
  <c r="AQ100" i="10"/>
  <c r="H85" i="15"/>
  <c r="J84" i="15"/>
  <c r="AP105" i="10"/>
  <c r="D87" i="19" l="1"/>
  <c r="H86" i="15"/>
  <c r="J85" i="15"/>
  <c r="AQ101" i="10"/>
  <c r="D88" i="19" l="1"/>
  <c r="AR100" i="10"/>
  <c r="AQ104" i="10"/>
  <c r="AQ105" i="10"/>
  <c r="H87" i="15"/>
  <c r="J86" i="15"/>
  <c r="D89" i="19" l="1"/>
  <c r="H88" i="15"/>
  <c r="J87" i="15"/>
  <c r="AR101" i="10"/>
  <c r="D90" i="19" l="1"/>
  <c r="AS100" i="10"/>
  <c r="AR104" i="10"/>
  <c r="AR105" i="10"/>
  <c r="J88" i="15"/>
  <c r="H89" i="15"/>
  <c r="D91" i="19" l="1"/>
  <c r="H90" i="15"/>
  <c r="J89" i="15"/>
  <c r="AS101" i="10"/>
  <c r="D92" i="19" l="1"/>
  <c r="AT100" i="10"/>
  <c r="AS104" i="10"/>
  <c r="AS105" i="10"/>
  <c r="I90" i="15"/>
  <c r="H91" i="15"/>
  <c r="J90" i="15"/>
  <c r="K90" i="15" s="1"/>
  <c r="D93" i="19" l="1"/>
  <c r="H92" i="15"/>
  <c r="J91" i="15"/>
  <c r="AT101" i="10"/>
  <c r="D94" i="19" l="1"/>
  <c r="AU100" i="10"/>
  <c r="AT104" i="10"/>
  <c r="AT105" i="10"/>
  <c r="H93" i="15"/>
  <c r="J93" i="15" s="1"/>
  <c r="J92" i="15"/>
  <c r="D95" i="19" l="1"/>
  <c r="AU101" i="10"/>
  <c r="D96" i="19" l="1"/>
  <c r="AU104" i="10"/>
  <c r="AV100" i="10"/>
  <c r="AU105" i="10"/>
  <c r="D97" i="19" l="1"/>
  <c r="AV101" i="10"/>
  <c r="D98" i="19" l="1"/>
  <c r="AV104" i="10"/>
  <c r="AW100" i="10"/>
  <c r="AV105" i="10"/>
  <c r="D99" i="19" l="1"/>
  <c r="AW101" i="10"/>
  <c r="D100" i="19" l="1"/>
  <c r="AX100" i="10"/>
  <c r="AW104" i="10"/>
  <c r="AW105" i="10"/>
  <c r="D101" i="19" l="1"/>
  <c r="AX101" i="10"/>
  <c r="D102" i="19" l="1"/>
  <c r="AY100" i="10"/>
  <c r="AX104" i="10"/>
  <c r="AX105" i="10"/>
  <c r="D103" i="19" l="1"/>
  <c r="AY101" i="10"/>
  <c r="AY105" i="10" s="1"/>
  <c r="D104" i="19" l="1"/>
  <c r="AY104" i="10"/>
  <c r="AZ100" i="10"/>
  <c r="D105" i="19" l="1"/>
  <c r="AZ101" i="10"/>
  <c r="AZ105" i="10" s="1"/>
  <c r="D106" i="19" l="1"/>
  <c r="BA100" i="10"/>
  <c r="AZ104" i="10"/>
  <c r="D107" i="19" l="1"/>
  <c r="BA101" i="10"/>
  <c r="BA105" i="10" s="1"/>
  <c r="D108" i="19" l="1"/>
  <c r="BA104" i="10"/>
  <c r="BB100" i="10"/>
  <c r="D109" i="19" l="1"/>
  <c r="BB101" i="10"/>
  <c r="D110" i="19" l="1"/>
  <c r="BB104" i="10"/>
  <c r="BC100" i="10"/>
  <c r="BB105" i="10"/>
  <c r="BC101" i="10" l="1"/>
  <c r="BD100" i="10" l="1"/>
  <c r="BC104" i="10"/>
  <c r="BC105" i="10"/>
  <c r="BD101" i="10" l="1"/>
  <c r="BD104" i="10" l="1"/>
  <c r="BE100" i="10"/>
  <c r="BD105" i="10"/>
  <c r="BE101" i="10" l="1"/>
  <c r="BE105" i="10" s="1"/>
  <c r="BF100" i="10" l="1"/>
  <c r="BE104" i="10"/>
  <c r="BF101" i="10" l="1"/>
  <c r="BF104" i="10" l="1"/>
  <c r="BG100" i="10"/>
  <c r="BF105" i="10"/>
  <c r="BG101" i="10" l="1"/>
  <c r="BG104" i="10" l="1"/>
  <c r="BH100" i="10"/>
  <c r="BG105" i="10"/>
  <c r="BH101" i="10" l="1"/>
  <c r="BI100" i="10" l="1"/>
  <c r="BH104" i="10"/>
  <c r="BH105" i="10"/>
  <c r="BI101" i="10" l="1"/>
  <c r="BI105" i="10" s="1"/>
  <c r="BI104" i="10" l="1"/>
  <c r="BJ100" i="10"/>
  <c r="BJ101" i="10" l="1"/>
  <c r="BJ104" i="10" l="1"/>
  <c r="BK100" i="10"/>
  <c r="BJ105" i="10"/>
  <c r="B111" i="19"/>
  <c r="BK101" i="10" l="1"/>
  <c r="BK105" i="10" s="1"/>
  <c r="C107" i="19"/>
  <c r="I107" i="19" s="1"/>
  <c r="C79" i="19"/>
  <c r="I79" i="19" s="1"/>
  <c r="C51" i="19"/>
  <c r="I51" i="19" s="1"/>
  <c r="C23" i="19"/>
  <c r="I23" i="19" s="1"/>
  <c r="C102" i="19"/>
  <c r="I102" i="19" s="1"/>
  <c r="C86" i="19"/>
  <c r="I86" i="19" s="1"/>
  <c r="C70" i="19"/>
  <c r="I70" i="19" s="1"/>
  <c r="C54" i="19"/>
  <c r="I54" i="19" s="1"/>
  <c r="C38" i="19"/>
  <c r="I38" i="19" s="1"/>
  <c r="C22" i="19"/>
  <c r="I22" i="19" s="1"/>
  <c r="C105" i="19"/>
  <c r="I105" i="19" s="1"/>
  <c r="C89" i="19"/>
  <c r="I89" i="19" s="1"/>
  <c r="C73" i="19"/>
  <c r="I73" i="19" s="1"/>
  <c r="C57" i="19"/>
  <c r="I57" i="19" s="1"/>
  <c r="C41" i="19"/>
  <c r="I41" i="19" s="1"/>
  <c r="C25" i="19"/>
  <c r="I25" i="19" s="1"/>
  <c r="C11" i="19"/>
  <c r="I11" i="19" s="1"/>
  <c r="C75" i="19"/>
  <c r="I75" i="19" s="1"/>
  <c r="C39" i="19"/>
  <c r="I39" i="19" s="1"/>
  <c r="C104" i="19"/>
  <c r="I104" i="19" s="1"/>
  <c r="C88" i="19"/>
  <c r="I88" i="19" s="1"/>
  <c r="C72" i="19"/>
  <c r="I72" i="19" s="1"/>
  <c r="C56" i="19"/>
  <c r="I56" i="19" s="1"/>
  <c r="C40" i="19"/>
  <c r="I40" i="19" s="1"/>
  <c r="C24" i="19"/>
  <c r="I24" i="19" s="1"/>
  <c r="C26" i="19"/>
  <c r="I26" i="19" s="1"/>
  <c r="C77" i="19"/>
  <c r="I77" i="19" s="1"/>
  <c r="C29" i="19"/>
  <c r="I29" i="19" s="1"/>
  <c r="C83" i="19"/>
  <c r="I83" i="19" s="1"/>
  <c r="C92" i="19"/>
  <c r="I92" i="19" s="1"/>
  <c r="C60" i="19"/>
  <c r="I60" i="19" s="1"/>
  <c r="C28" i="19"/>
  <c r="I28" i="19" s="1"/>
  <c r="C99" i="19"/>
  <c r="I99" i="19" s="1"/>
  <c r="C71" i="19"/>
  <c r="I71" i="19" s="1"/>
  <c r="C43" i="19"/>
  <c r="I43" i="19" s="1"/>
  <c r="C15" i="19"/>
  <c r="I15" i="19" s="1"/>
  <c r="C98" i="19"/>
  <c r="I98" i="19" s="1"/>
  <c r="C82" i="19"/>
  <c r="I82" i="19" s="1"/>
  <c r="C66" i="19"/>
  <c r="I66" i="19" s="1"/>
  <c r="C50" i="19"/>
  <c r="I50" i="19" s="1"/>
  <c r="C34" i="19"/>
  <c r="I34" i="19" s="1"/>
  <c r="C18" i="19"/>
  <c r="I18" i="19" s="1"/>
  <c r="C101" i="19"/>
  <c r="I101" i="19" s="1"/>
  <c r="C85" i="19"/>
  <c r="I85" i="19" s="1"/>
  <c r="C69" i="19"/>
  <c r="I69" i="19" s="1"/>
  <c r="C53" i="19"/>
  <c r="I53" i="19" s="1"/>
  <c r="C37" i="19"/>
  <c r="I37" i="19" s="1"/>
  <c r="C21" i="19"/>
  <c r="I21" i="19" s="1"/>
  <c r="C103" i="19"/>
  <c r="I103" i="19" s="1"/>
  <c r="C67" i="19"/>
  <c r="I67" i="19" s="1"/>
  <c r="C31" i="19"/>
  <c r="I31" i="19" s="1"/>
  <c r="C100" i="19"/>
  <c r="H100" i="19" s="1"/>
  <c r="C84" i="19"/>
  <c r="I84" i="19" s="1"/>
  <c r="C68" i="19"/>
  <c r="I68" i="19" s="1"/>
  <c r="C52" i="19"/>
  <c r="I52" i="19" s="1"/>
  <c r="C36" i="19"/>
  <c r="I36" i="19" s="1"/>
  <c r="C20" i="19"/>
  <c r="I20" i="19" s="1"/>
  <c r="C91" i="19"/>
  <c r="I91" i="19" s="1"/>
  <c r="C63" i="19"/>
  <c r="I63" i="19" s="1"/>
  <c r="C35" i="19"/>
  <c r="I35" i="19" s="1"/>
  <c r="C110" i="19"/>
  <c r="I110" i="19" s="1"/>
  <c r="C94" i="19"/>
  <c r="I94" i="19" s="1"/>
  <c r="C78" i="19"/>
  <c r="I78" i="19" s="1"/>
  <c r="C62" i="19"/>
  <c r="I62" i="19" s="1"/>
  <c r="C46" i="19"/>
  <c r="I46" i="19" s="1"/>
  <c r="C30" i="19"/>
  <c r="I30" i="19" s="1"/>
  <c r="C14" i="19"/>
  <c r="I14" i="19" s="1"/>
  <c r="C97" i="19"/>
  <c r="I97" i="19" s="1"/>
  <c r="C81" i="19"/>
  <c r="I81" i="19" s="1"/>
  <c r="C65" i="19"/>
  <c r="I65" i="19" s="1"/>
  <c r="C49" i="19"/>
  <c r="I49" i="19" s="1"/>
  <c r="C33" i="19"/>
  <c r="I33" i="19" s="1"/>
  <c r="C17" i="19"/>
  <c r="I17" i="19" s="1"/>
  <c r="C95" i="19"/>
  <c r="I95" i="19" s="1"/>
  <c r="C55" i="19"/>
  <c r="I55" i="19" s="1"/>
  <c r="C19" i="19"/>
  <c r="I19" i="19" s="1"/>
  <c r="C96" i="19"/>
  <c r="I96" i="19" s="1"/>
  <c r="C80" i="19"/>
  <c r="I80" i="19" s="1"/>
  <c r="C64" i="19"/>
  <c r="I64" i="19" s="1"/>
  <c r="C48" i="19"/>
  <c r="I48" i="19" s="1"/>
  <c r="C32" i="19"/>
  <c r="I32" i="19" s="1"/>
  <c r="C16" i="19"/>
  <c r="I16" i="19" s="1"/>
  <c r="C87" i="19"/>
  <c r="I87" i="19" s="1"/>
  <c r="C59" i="19"/>
  <c r="I59" i="19" s="1"/>
  <c r="C27" i="19"/>
  <c r="I27" i="19" s="1"/>
  <c r="C106" i="19"/>
  <c r="I106" i="19" s="1"/>
  <c r="C90" i="19"/>
  <c r="I90" i="19" s="1"/>
  <c r="C74" i="19"/>
  <c r="I74" i="19" s="1"/>
  <c r="C58" i="19"/>
  <c r="I58" i="19" s="1"/>
  <c r="C42" i="19"/>
  <c r="I42" i="19" s="1"/>
  <c r="C109" i="19"/>
  <c r="I109" i="19" s="1"/>
  <c r="C93" i="19"/>
  <c r="I93" i="19" s="1"/>
  <c r="C61" i="19"/>
  <c r="I61" i="19" s="1"/>
  <c r="C45" i="19"/>
  <c r="I45" i="19" s="1"/>
  <c r="C13" i="19"/>
  <c r="I13" i="19" s="1"/>
  <c r="C47" i="19"/>
  <c r="I47" i="19" s="1"/>
  <c r="C108" i="19"/>
  <c r="I108" i="19" s="1"/>
  <c r="C76" i="19"/>
  <c r="I76" i="19" s="1"/>
  <c r="C44" i="19"/>
  <c r="I44" i="19" s="1"/>
  <c r="C12" i="19"/>
  <c r="I12" i="19" s="1"/>
  <c r="BL100" i="10" l="1"/>
  <c r="BK104" i="10"/>
  <c r="I100" i="19"/>
  <c r="G12" i="19"/>
  <c r="H12" i="19"/>
  <c r="G93" i="19"/>
  <c r="H93" i="19"/>
  <c r="G59" i="19"/>
  <c r="H59" i="19"/>
  <c r="G19" i="19"/>
  <c r="H19" i="19"/>
  <c r="G97" i="19"/>
  <c r="H97" i="19"/>
  <c r="G35" i="19"/>
  <c r="H35" i="19"/>
  <c r="G100" i="19"/>
  <c r="G21" i="19"/>
  <c r="H21" i="19"/>
  <c r="G50" i="19"/>
  <c r="H50" i="19"/>
  <c r="G28" i="19"/>
  <c r="H28" i="19"/>
  <c r="G40" i="19"/>
  <c r="H40" i="19"/>
  <c r="G25" i="19"/>
  <c r="H25" i="19"/>
  <c r="G54" i="19"/>
  <c r="H54" i="19"/>
  <c r="G44" i="19"/>
  <c r="H44" i="19"/>
  <c r="G109" i="19"/>
  <c r="H109" i="19"/>
  <c r="G90" i="19"/>
  <c r="H90" i="19"/>
  <c r="G64" i="19"/>
  <c r="H64" i="19"/>
  <c r="G55" i="19"/>
  <c r="H55" i="19"/>
  <c r="G49" i="19"/>
  <c r="H49" i="19"/>
  <c r="G14" i="19"/>
  <c r="H14" i="19"/>
  <c r="G78" i="19"/>
  <c r="H78" i="19"/>
  <c r="G63" i="19"/>
  <c r="H63" i="19"/>
  <c r="G66" i="19"/>
  <c r="H66" i="19"/>
  <c r="G60" i="19"/>
  <c r="H60" i="19"/>
  <c r="G56" i="19"/>
  <c r="H56" i="19"/>
  <c r="G41" i="19"/>
  <c r="H41" i="19"/>
  <c r="G70" i="19"/>
  <c r="H70" i="19"/>
  <c r="G76" i="19"/>
  <c r="H76" i="19"/>
  <c r="G45" i="19"/>
  <c r="H45" i="19"/>
  <c r="G42" i="19"/>
  <c r="H42" i="19"/>
  <c r="G106" i="19"/>
  <c r="H106" i="19"/>
  <c r="G16" i="19"/>
  <c r="H16" i="19"/>
  <c r="G80" i="19"/>
  <c r="H80" i="19"/>
  <c r="G95" i="19"/>
  <c r="H95" i="19"/>
  <c r="G65" i="19"/>
  <c r="H65" i="19"/>
  <c r="G30" i="19"/>
  <c r="H30" i="19"/>
  <c r="G94" i="19"/>
  <c r="H94" i="19"/>
  <c r="G91" i="19"/>
  <c r="H91" i="19"/>
  <c r="G68" i="19"/>
  <c r="H68" i="19"/>
  <c r="G67" i="19"/>
  <c r="H67" i="19"/>
  <c r="G53" i="19"/>
  <c r="H53" i="19"/>
  <c r="G18" i="19"/>
  <c r="H18" i="19"/>
  <c r="G82" i="19"/>
  <c r="H82" i="19"/>
  <c r="G71" i="19"/>
  <c r="H71" i="19"/>
  <c r="G92" i="19"/>
  <c r="H92" i="19"/>
  <c r="G26" i="19"/>
  <c r="H26" i="19"/>
  <c r="G72" i="19"/>
  <c r="H72" i="19"/>
  <c r="G75" i="19"/>
  <c r="H75" i="19"/>
  <c r="G57" i="19"/>
  <c r="H57" i="19"/>
  <c r="G22" i="19"/>
  <c r="H22" i="19"/>
  <c r="G86" i="19"/>
  <c r="H86" i="19"/>
  <c r="G79" i="19"/>
  <c r="H79" i="19"/>
  <c r="G47" i="19"/>
  <c r="H47" i="19"/>
  <c r="G74" i="19"/>
  <c r="H74" i="19"/>
  <c r="G48" i="19"/>
  <c r="H48" i="19"/>
  <c r="G33" i="19"/>
  <c r="H33" i="19"/>
  <c r="G62" i="19"/>
  <c r="H62" i="19"/>
  <c r="G36" i="19"/>
  <c r="H36" i="19"/>
  <c r="G85" i="19"/>
  <c r="H85" i="19"/>
  <c r="G15" i="19"/>
  <c r="H15" i="19"/>
  <c r="G29" i="19"/>
  <c r="H29" i="19"/>
  <c r="G104" i="19"/>
  <c r="H104" i="19"/>
  <c r="G89" i="19"/>
  <c r="H89" i="19"/>
  <c r="G23" i="19"/>
  <c r="H23" i="19"/>
  <c r="G13" i="19"/>
  <c r="H13" i="19"/>
  <c r="G87" i="19"/>
  <c r="H87" i="19"/>
  <c r="G52" i="19"/>
  <c r="H52" i="19"/>
  <c r="G31" i="19"/>
  <c r="H31" i="19"/>
  <c r="G37" i="19"/>
  <c r="H37" i="19"/>
  <c r="G101" i="19"/>
  <c r="H101" i="19"/>
  <c r="G43" i="19"/>
  <c r="H43" i="19"/>
  <c r="G77" i="19"/>
  <c r="H77" i="19"/>
  <c r="G39" i="19"/>
  <c r="H39" i="19"/>
  <c r="G105" i="19"/>
  <c r="H105" i="19"/>
  <c r="G51" i="19"/>
  <c r="H51" i="19"/>
  <c r="G108" i="19"/>
  <c r="H108" i="19"/>
  <c r="G61" i="19"/>
  <c r="H61" i="19"/>
  <c r="G58" i="19"/>
  <c r="H58" i="19"/>
  <c r="G27" i="19"/>
  <c r="H27" i="19"/>
  <c r="G32" i="19"/>
  <c r="H32" i="19"/>
  <c r="G96" i="19"/>
  <c r="H96" i="19"/>
  <c r="G17" i="19"/>
  <c r="H17" i="19"/>
  <c r="G81" i="19"/>
  <c r="H81" i="19"/>
  <c r="G46" i="19"/>
  <c r="H46" i="19"/>
  <c r="G110" i="19"/>
  <c r="H110" i="19"/>
  <c r="G20" i="19"/>
  <c r="H20" i="19"/>
  <c r="G84" i="19"/>
  <c r="H84" i="19"/>
  <c r="G103" i="19"/>
  <c r="H103" i="19"/>
  <c r="G69" i="19"/>
  <c r="H69" i="19"/>
  <c r="G34" i="19"/>
  <c r="H34" i="19"/>
  <c r="G98" i="19"/>
  <c r="H98" i="19"/>
  <c r="G99" i="19"/>
  <c r="H99" i="19"/>
  <c r="G83" i="19"/>
  <c r="H83" i="19"/>
  <c r="G24" i="19"/>
  <c r="H24" i="19"/>
  <c r="G88" i="19"/>
  <c r="H88" i="19"/>
  <c r="G73" i="19"/>
  <c r="H73" i="19"/>
  <c r="G38" i="19"/>
  <c r="H38" i="19"/>
  <c r="G102" i="19"/>
  <c r="H102" i="19"/>
  <c r="G107" i="19"/>
  <c r="H107" i="19"/>
  <c r="G11" i="19"/>
  <c r="H11" i="19"/>
  <c r="C111" i="19"/>
  <c r="O56" i="3"/>
  <c r="P56" i="3" s="1"/>
  <c r="BL101" i="10" l="1"/>
  <c r="BL105" i="10" s="1"/>
  <c r="N57" i="3"/>
  <c r="M57" i="3"/>
  <c r="O57" i="3"/>
  <c r="P57" i="3" s="1"/>
  <c r="BM100" i="10" l="1"/>
  <c r="BL104" i="10"/>
  <c r="BM101" i="10" l="1"/>
  <c r="BN100" i="10" l="1"/>
  <c r="BM104" i="10"/>
  <c r="BM105" i="10"/>
  <c r="BN101" i="10" l="1"/>
  <c r="BO100" i="10" l="1"/>
  <c r="BN104" i="10"/>
  <c r="BN105" i="10"/>
  <c r="BO101" i="10" l="1"/>
  <c r="BP100" i="10" l="1"/>
  <c r="BO104" i="10"/>
  <c r="BO105" i="10"/>
  <c r="BP101" i="10" l="1"/>
  <c r="BQ100" i="10" l="1"/>
  <c r="BP104" i="10"/>
  <c r="BP105" i="10"/>
  <c r="BQ101" i="10" l="1"/>
  <c r="BR100" i="10" l="1"/>
  <c r="BQ104" i="10"/>
  <c r="BQ105" i="10"/>
  <c r="BR101" i="10" l="1"/>
  <c r="BS100" i="10" l="1"/>
  <c r="BR104" i="10"/>
  <c r="BR105" i="10"/>
  <c r="BS101" i="10" l="1"/>
  <c r="BS105" i="10" s="1"/>
  <c r="BT100" i="10" l="1"/>
  <c r="BS104" i="10"/>
  <c r="BT101" i="10" l="1"/>
  <c r="BT104" i="10" s="1"/>
  <c r="BT105"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author>
    <author>tc={6E234499-BF0D-461F-99E1-6C311928BA50}</author>
    <author>tc={A3F7125F-7345-46EB-83C3-8007DDEAF146}</author>
    <author>tc={707F7C35-4C71-43F4-AF09-D4B18FEA7AB9}</author>
  </authors>
  <commentList>
    <comment ref="A94" authorId="0" shapeId="0" xr:uid="{00000000-0006-0000-0000-000001000000}">
      <text>
        <r>
          <rPr>
            <b/>
            <sz val="9"/>
            <color indexed="81"/>
            <rFont val="Tahoma"/>
            <family val="2"/>
          </rPr>
          <t>Seit Juni 2012 (Daten ab April 2012) neue Internetseite der Bundesbank</t>
        </r>
      </text>
    </comment>
    <comment ref="B232" authorId="1" shapeId="0" xr:uid="{6E234499-BF0D-461F-99E1-6C311928BA5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Keine aktuellen Werte verfügbar</t>
      </text>
    </comment>
    <comment ref="B233" authorId="2" shapeId="0" xr:uid="{A3F7125F-7345-46EB-83C3-8007DDEAF14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Keine aktuellen Werte verfügbar</t>
      </text>
    </comment>
    <comment ref="B234" authorId="3" shapeId="0" xr:uid="{707F7C35-4C71-43F4-AF09-D4B18FEA7AB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Keine aktuellen Werte verfügbar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tc={2DAF495D-E7ED-43E7-BAC5-F99433699637}</author>
  </authors>
  <commentList>
    <comment ref="C4" authorId="0" shapeId="0" xr:uid="{00000000-0006-0000-0300-000001000000}">
      <text>
        <r>
          <rPr>
            <sz val="12"/>
            <color indexed="8"/>
            <rFont val="Times New Roman"/>
            <family val="1"/>
          </rPr>
          <t>Ist Ihr Einkommen auch so schnell gestiegen?!?</t>
        </r>
      </text>
    </comment>
    <comment ref="D4" authorId="0" shapeId="0" xr:uid="{00000000-0006-0000-0300-000002000000}">
      <text>
        <r>
          <rPr>
            <sz val="12"/>
            <color indexed="8"/>
            <rFont val="Times New Roman"/>
            <family val="1"/>
          </rPr>
          <t>Ist Ihr Einkommen auch so schnell gestiegen?!?</t>
        </r>
      </text>
    </comment>
    <comment ref="E4" authorId="0" shapeId="0" xr:uid="{00000000-0006-0000-0300-000003000000}">
      <text>
        <r>
          <rPr>
            <sz val="12"/>
            <color indexed="8"/>
            <rFont val="Times New Roman"/>
            <family val="1"/>
          </rPr>
          <t>Ist Ihr Einkommen auch so schnell gestiegen?!?</t>
        </r>
      </text>
    </comment>
    <comment ref="F4" authorId="0" shapeId="0" xr:uid="{00000000-0006-0000-0300-000004000000}">
      <text>
        <r>
          <rPr>
            <sz val="8"/>
            <color indexed="8"/>
            <rFont val="Times New Roman"/>
            <family val="1"/>
          </rPr>
          <t>Das letzte Jahr ist noch nicht belegt.</t>
        </r>
      </text>
    </comment>
    <comment ref="Q4" authorId="0" shapeId="0" xr:uid="{00000000-0006-0000-0300-000005000000}">
      <text>
        <r>
          <rPr>
            <sz val="12"/>
            <color indexed="8"/>
            <rFont val="Times New Roman"/>
            <family val="1"/>
          </rPr>
          <t>Ist Ihr Einkommen auch so schnell gestiegen?!?</t>
        </r>
      </text>
    </comment>
    <comment ref="R4" authorId="0" shapeId="0" xr:uid="{00000000-0006-0000-0300-000006000000}">
      <text>
        <r>
          <rPr>
            <sz val="12"/>
            <color indexed="8"/>
            <rFont val="Times New Roman"/>
            <family val="1"/>
          </rPr>
          <t>Ist Ihr Einkommen auch so schnell gestiegen?!?</t>
        </r>
      </text>
    </comment>
    <comment ref="S4" authorId="0" shapeId="0" xr:uid="{00000000-0006-0000-0300-000007000000}">
      <text>
        <r>
          <rPr>
            <sz val="12"/>
            <color indexed="8"/>
            <rFont val="Times New Roman"/>
            <family val="1"/>
          </rPr>
          <t>Ist Ihr Einkommen auch so schnell gestiegen?!?</t>
        </r>
      </text>
    </comment>
    <comment ref="Y4" authorId="0" shapeId="0" xr:uid="{00000000-0006-0000-0300-000008000000}">
      <text>
        <r>
          <rPr>
            <sz val="12"/>
            <color indexed="8"/>
            <rFont val="Times New Roman"/>
            <family val="1"/>
          </rPr>
          <t>Ist Ihr Einkommen auch so schnell gestiegen?!?</t>
        </r>
      </text>
    </comment>
    <comment ref="Z4" authorId="0" shapeId="0" xr:uid="{00000000-0006-0000-0300-000009000000}">
      <text>
        <r>
          <rPr>
            <sz val="12"/>
            <color indexed="8"/>
            <rFont val="Times New Roman"/>
            <family val="1"/>
          </rPr>
          <t>Ist Ihr Einkommen auch so schnell gestiegen?!?</t>
        </r>
      </text>
    </comment>
    <comment ref="AA4" authorId="0" shapeId="0" xr:uid="{00000000-0006-0000-0300-00000A000000}">
      <text>
        <r>
          <rPr>
            <sz val="12"/>
            <color indexed="8"/>
            <rFont val="Times New Roman"/>
            <family val="1"/>
          </rPr>
          <t>Ist Ihr Einkommen auch so schnell gestiegen?!?</t>
        </r>
      </text>
    </comment>
    <comment ref="F170" authorId="1" shapeId="0" xr:uid="{2DAF495D-E7ED-43E7-BAC5-F9943369963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Quelle: https://www.statistikportal.de/de/bevoelkerung/haushalte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tc={5AE3FD0A-ABB5-4FD0-B267-AE7E74E52F8F}</author>
  </authors>
  <commentList>
    <comment ref="D4" authorId="0" shapeId="0" xr:uid="{00000000-0006-0000-0500-000001000000}">
      <text>
        <r>
          <rPr>
            <sz val="12"/>
            <color indexed="8"/>
            <rFont val="Times New Roman"/>
            <family val="1"/>
          </rPr>
          <t>Ist Ihr Einkommen auch so schnell gestiegen?!?</t>
        </r>
      </text>
    </comment>
    <comment ref="E4" authorId="0" shapeId="0" xr:uid="{00000000-0006-0000-0500-000002000000}">
      <text>
        <r>
          <rPr>
            <sz val="12"/>
            <color indexed="8"/>
            <rFont val="Times New Roman"/>
            <family val="1"/>
          </rPr>
          <t>Ist Ihr Einkommen auch so schnell gestiegen?!?</t>
        </r>
      </text>
    </comment>
    <comment ref="F4" authorId="0" shapeId="0" xr:uid="{00000000-0006-0000-0500-000003000000}">
      <text>
        <r>
          <rPr>
            <sz val="12"/>
            <color indexed="8"/>
            <rFont val="Times New Roman"/>
            <family val="1"/>
          </rPr>
          <t>Ist Ihr Einkommen auch so schnell gestiegen?!?</t>
        </r>
      </text>
    </comment>
    <comment ref="G4" authorId="0" shapeId="0" xr:uid="{00000000-0006-0000-0500-000004000000}">
      <text>
        <r>
          <rPr>
            <sz val="8"/>
            <color indexed="8"/>
            <rFont val="Times New Roman"/>
            <family val="1"/>
          </rPr>
          <t>Das letzte Jahr ist noch nicht belegt.</t>
        </r>
      </text>
    </comment>
    <comment ref="J4" authorId="0" shapeId="0" xr:uid="{00000000-0006-0000-0500-000005000000}">
      <text>
        <r>
          <rPr>
            <sz val="8"/>
            <color indexed="8"/>
            <rFont val="Times New Roman"/>
            <family val="1"/>
          </rPr>
          <t>Das letzte Jahr ist noch nicht belegt.</t>
        </r>
      </text>
    </comment>
    <comment ref="I6" authorId="0" shapeId="0" xr:uid="{00000000-0006-0000-0500-000006000000}">
      <text>
        <r>
          <rPr>
            <sz val="8"/>
            <color indexed="8"/>
            <rFont val="Times New Roman"/>
            <family val="1"/>
          </rPr>
          <t xml:space="preserve">Ein Arbeitnehmer der zum Monatsende seinen Lohn erhält: Wenn er auf einen mittleren Geldbesitz von 10.000 Euro haben soll und er das Geld stetig ausgibt, muss er 20.000 Euro Lohn pro Monat erhalten. Dann hat er am Monatsanfang 20.000 Euro, in der Monatsmitte 10.000 Euro und am Monatsende 0 Euro.
Das Monatseinkommen ist also der doppelte Betrag der Geldmenge M1, das Jahresbetrag dementsprechend der 24-fache Betrag.
</t>
        </r>
      </text>
    </comment>
    <comment ref="K174" authorId="1" shapeId="0" xr:uid="{5AE3FD0A-ABB5-4FD0-B267-AE7E74E52F8F}">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Ab hier werden nur noch Personen unter 20 Jahren ausgewiesen.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tc={ACC18ECB-F491-469E-A5AA-5CAE17A88E15}</author>
    <author>Harald Wozniewski</author>
  </authors>
  <commentList>
    <comment ref="A5" authorId="0" shapeId="0" xr:uid="{ACC18ECB-F491-469E-A5AA-5CAE17A88E1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Werte bis 2023</t>
      </text>
    </comment>
    <comment ref="L7" authorId="1" shapeId="0" xr:uid="{00000000-0006-0000-0700-000001000000}">
      <text>
        <r>
          <rPr>
            <b/>
            <sz val="8"/>
            <color indexed="81"/>
            <rFont val="Tahoma"/>
            <family val="2"/>
          </rPr>
          <t>Harald Wozniewski:</t>
        </r>
        <r>
          <rPr>
            <sz val="8"/>
            <color indexed="81"/>
            <rFont val="Tahoma"/>
            <family val="2"/>
          </rPr>
          <t xml:space="preserve">
Der dramatischen Rückgang der Umlaufgeschwindigkeit des Geldes ist nicht, wie fälschlich immer wieder behauptet wird, auf die "Sparwut" der Bevölkerung zurückzuführen, sondern auf den "Meudaleffekt" (siehe "Wenn das Geld fließt wie der Nil in der Wüste). In einer gesunden Volkswirtschaft beträgt die Umschlagshäufigkeit 12 und mehr.</t>
        </r>
      </text>
    </comment>
    <comment ref="M7" authorId="1" shapeId="0" xr:uid="{00000000-0006-0000-0700-000002000000}">
      <text>
        <r>
          <rPr>
            <b/>
            <sz val="8"/>
            <color indexed="81"/>
            <rFont val="Tahoma"/>
            <family val="2"/>
          </rPr>
          <t>Harald Wozniewski:</t>
        </r>
        <r>
          <rPr>
            <sz val="8"/>
            <color indexed="81"/>
            <rFont val="Tahoma"/>
            <family val="2"/>
          </rPr>
          <t xml:space="preserve">
Diese Berechnung zeigt, dass das tatsächliche BIP krankhaft schwach ist und mit den früheren Verhältnissen nicht mithalten kann.</t>
        </r>
      </text>
    </comment>
    <comment ref="O7" authorId="1" shapeId="0" xr:uid="{00000000-0006-0000-0700-000003000000}">
      <text>
        <r>
          <rPr>
            <b/>
            <sz val="8"/>
            <color indexed="81"/>
            <rFont val="Tahoma"/>
            <family val="2"/>
          </rPr>
          <t>Harald Wozniewski:</t>
        </r>
        <r>
          <rPr>
            <sz val="8"/>
            <color indexed="81"/>
            <rFont val="Tahoma"/>
            <family val="2"/>
          </rPr>
          <t xml:space="preserve">
Hier sehen Sie, dass das tatsächliche BIP in Wirklichkeit dramatisch gesunken ist und dass es nur künstlich durch ein enormes Geldmengenwachstum hochgehalten wird - auf einem geringem positiven Wert.</t>
        </r>
      </text>
    </comment>
    <comment ref="P7" authorId="1" shapeId="0" xr:uid="{00000000-0006-0000-0700-000004000000}">
      <text>
        <r>
          <rPr>
            <b/>
            <sz val="8"/>
            <color indexed="81"/>
            <rFont val="Tahoma"/>
            <family val="2"/>
          </rPr>
          <t>Harald Wozniewski:</t>
        </r>
        <r>
          <rPr>
            <sz val="8"/>
            <color indexed="81"/>
            <rFont val="Tahoma"/>
            <family val="2"/>
          </rPr>
          <t xml:space="preserve">
Hier sehen Sie, dass das tatsächliche BIP in Wirklichkeit dramatisch gesunken ist und dass es nur künstlich durch ein enormes Geldmengenwachstum hochgehalten wird - auf einem geringem positiven Wert.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Wo</author>
  </authors>
  <commentList>
    <comment ref="A2" authorId="0" shapeId="0" xr:uid="{00000000-0006-0000-0C00-000001000000}">
      <text>
        <r>
          <rPr>
            <sz val="9"/>
            <color indexed="81"/>
            <rFont val="Tahoma"/>
            <family val="2"/>
          </rPr>
          <t>Dazu muss man wissen, dass in unserem Geldsystem die Geldmenge weit überwiegende durch Kreditvergaben wächst bzw. durch Kredittilgung schrumpft. Per Saldo verzeichnen wir in Deutschland seit 1948 aber nur ein recht stetiges Geldmengenwachstum von rund 10% jährlich. 
Da Kredite üblicherweise zum Zwecke einer Bezahlung aufgenommen werden, kann man auch davon ausgehen, dass das so neu geschaffene Geld hinsichtlich des Sozialprodukts unmittelbar wirksam wird - so wie dies auch die Tabelle ausweist.</t>
        </r>
      </text>
    </comment>
  </commentList>
</comments>
</file>

<file path=xl/sharedStrings.xml><?xml version="1.0" encoding="utf-8"?>
<sst xmlns="http://schemas.openxmlformats.org/spreadsheetml/2006/main" count="760" uniqueCount="287">
  <si>
    <t>Einwohner</t>
  </si>
  <si>
    <t>Haushalte</t>
  </si>
  <si>
    <t>Quellen:</t>
  </si>
  <si>
    <t>Veränderung gegenüber Vormonat aufs Jahr gerechnet</t>
  </si>
  <si>
    <t>Veränderung gegenüber Vorjahr</t>
  </si>
  <si>
    <t>Stat. Bundesamt</t>
  </si>
  <si>
    <t>M1</t>
  </si>
  <si>
    <t>Stat. Ämter</t>
  </si>
  <si>
    <t>Geldmenge M1 pro Einwohner</t>
  </si>
  <si>
    <t>Theoretisches Jahreseinkommen pro Einwohner</t>
  </si>
  <si>
    <t>Geldmenge M1 pro Haushalt</t>
  </si>
  <si>
    <t>Theoretisches Jahreseinkommen pro Haushalt</t>
  </si>
  <si>
    <t>Veränderung gegenüber Vormonat</t>
  </si>
  <si>
    <t>Kaufkraft in Deutschland (Geldmenge M1)</t>
  </si>
  <si>
    <t>Verhältnisse von BIP zur Kaufkraft in Deutschland</t>
  </si>
  <si>
    <t>Quelle:</t>
  </si>
  <si>
    <t>http://www.bundesbank.de/statistik/statistik_zeitreihen.php?func=list&amp;tr=www_s101_b10111213_4</t>
  </si>
  <si>
    <t>Bargeldumlauf /                                Deutscher Beitrag</t>
  </si>
  <si>
    <t>Geldmenge M1 / (ab 01.2002 ohne Bargeldumlauf) /                                                Deutscher Beitrag</t>
  </si>
  <si>
    <t>Geldmenge M1 mit Bargeldumlauf</t>
  </si>
  <si>
    <t>Die Umschlags-häufigkeit des Geldes</t>
  </si>
  <si>
    <t>= das BIP, wenn es proportional zur Geldmenge gewachsen wäre</t>
  </si>
  <si>
    <t>Euro</t>
  </si>
  <si>
    <t>%</t>
  </si>
  <si>
    <t>Milliarden</t>
  </si>
  <si>
    <t>Millionen</t>
  </si>
  <si>
    <t>U. pro Jahr</t>
  </si>
  <si>
    <t>2005-12</t>
  </si>
  <si>
    <t>2004-12</t>
  </si>
  <si>
    <t>2003-12</t>
  </si>
  <si>
    <t>2002-12</t>
  </si>
  <si>
    <t>2001-12</t>
  </si>
  <si>
    <t>2000-12</t>
  </si>
  <si>
    <t>1999-12</t>
  </si>
  <si>
    <t>1998-12</t>
  </si>
  <si>
    <t>1997-12</t>
  </si>
  <si>
    <t>1996-12</t>
  </si>
  <si>
    <t>1995-12</t>
  </si>
  <si>
    <t>1994-12</t>
  </si>
  <si>
    <t>1993-12</t>
  </si>
  <si>
    <t>1992-12</t>
  </si>
  <si>
    <t>1991-12</t>
  </si>
  <si>
    <t>1990-12</t>
  </si>
  <si>
    <t>1989-12</t>
  </si>
  <si>
    <t>1988-12</t>
  </si>
  <si>
    <t>1987-12</t>
  </si>
  <si>
    <t>1986-12</t>
  </si>
  <si>
    <t>1985-12</t>
  </si>
  <si>
    <t>1984-12</t>
  </si>
  <si>
    <t>1983-12</t>
  </si>
  <si>
    <t>1982-12</t>
  </si>
  <si>
    <t>1981-12</t>
  </si>
  <si>
    <t>1980-12</t>
  </si>
  <si>
    <t>1979-12</t>
  </si>
  <si>
    <t>1978-12</t>
  </si>
  <si>
    <t>1977-12</t>
  </si>
  <si>
    <t>1976-12</t>
  </si>
  <si>
    <t>1975-12</t>
  </si>
  <si>
    <t>1974-12</t>
  </si>
  <si>
    <t>1973-12</t>
  </si>
  <si>
    <t>1972-12</t>
  </si>
  <si>
    <t>1971-12</t>
  </si>
  <si>
    <t>1970-12</t>
  </si>
  <si>
    <t>1) 1970 bis 1990 Früheres Bundesgebiet.</t>
  </si>
  <si>
    <t>In dieser Tabelle geht es um die Ermittlung des Verhältnisses der Kaufkraft in Deutschland zum Bruttoinlandsprodukt und um die Veränderung dieses Verhältnisses in den vergangenen Jahrzehnten. Die Umlaufgeschwindigkeit (Umschlagshäufigkeit) des Geldes wird errechnet. Außerdem werden verschiedene Vergleiche angestellt, die eine krankhafte Veränderung in unserer Volkswirtschaft belegen.</t>
  </si>
  <si>
    <t>umlaufendes Bargeld</t>
  </si>
  <si>
    <t>Bruttoinlandsprodukt, Kaufkraft (= Geldmenge) und Wachstum</t>
  </si>
  <si>
    <t>Veränderung gegenüber Vorjahr ("Wachstum")</t>
  </si>
  <si>
    <t>in %</t>
  </si>
  <si>
    <t>BIP bereinigt um die Geldmengenveränderung (Basis 1970 = 100%)</t>
  </si>
  <si>
    <t>Das BIP, wenn die Umschlagshäufigkeit von 1970 weiter bestehen würde</t>
  </si>
  <si>
    <t>2006-12</t>
  </si>
  <si>
    <t>Vergleichstabelle</t>
  </si>
  <si>
    <t>M3</t>
  </si>
  <si>
    <t>Geldmengen M1, M2 und M3</t>
  </si>
  <si>
    <t>M2</t>
  </si>
  <si>
    <t>Geldmengen incl. Bargeld</t>
  </si>
  <si>
    <t xml:space="preserve">Quelle siehe </t>
  </si>
  <si>
    <t>Tabelle0</t>
  </si>
  <si>
    <t>Geldmenge</t>
  </si>
  <si>
    <t>Ergebnis</t>
  </si>
  <si>
    <t xml:space="preserve">51 Mio. Menschen x 1.644,5 Mrd. Euro  </t>
  </si>
  <si>
    <t>13 Mrd. DM x 82,5 Mio. Menschen</t>
  </si>
  <si>
    <t>Wie wertvoll war aus heutiger Sicht das Kopfgeld von 60 DM, das Ludwig Erhard 1948 schuf? Wie viel Kaufkraft hatten diese 60 DM im Verhältnis zur damaligen Gesamtkaufkraft M3, wenn man die Gesamtkaufkraft M3 von heute zu Grunde legt? Hier die Rechnung:</t>
  </si>
  <si>
    <t>Einwohner heute</t>
  </si>
  <si>
    <t>Geldmenge heute</t>
  </si>
  <si>
    <t>Der Wert des Kopfgeldes von 1948</t>
  </si>
  <si>
    <t>Sparbetrag pro Haushalt</t>
  </si>
  <si>
    <t>Geldmenge M3 pro Haushalt</t>
  </si>
  <si>
    <t>siehe auch ===&gt;</t>
  </si>
  <si>
    <t>Veränderung seit Jahresanfang aufs Jahr hochgerechnet</t>
  </si>
  <si>
    <t xml:space="preserve">   60 DM x ----------------------------------------------------- = 4.692 Euro</t>
  </si>
  <si>
    <t>M2-M1</t>
  </si>
  <si>
    <t>M3-M2</t>
  </si>
  <si>
    <t>2007-12</t>
  </si>
  <si>
    <t>TXI301</t>
  </si>
  <si>
    <t>TXI300</t>
  </si>
  <si>
    <t>Grenze zur Armut:</t>
  </si>
  <si>
    <t>TXI302</t>
  </si>
  <si>
    <t>TXI303</t>
  </si>
  <si>
    <t>berechnet (in Euro)</t>
  </si>
  <si>
    <t>Jährliche Wachtumsrate:</t>
  </si>
  <si>
    <t>99% der Leute ↑</t>
  </si>
  <si>
    <r>
      <t xml:space="preserve">1% der Leute </t>
    </r>
    <r>
      <rPr>
        <sz val="10"/>
        <rFont val="Arial"/>
        <family val="2"/>
      </rPr>
      <t>→</t>
    </r>
  </si>
  <si>
    <t>Geldmengen (Summen)</t>
  </si>
  <si>
    <t>Die Kaufkraft der 99%</t>
  </si>
  <si>
    <t>im Vergleich zu der des 1%</t>
  </si>
  <si>
    <t>Jahre vollendet</t>
  </si>
  <si>
    <t>Quelle: Deutsche Bundesbank unter:</t>
  </si>
  <si>
    <t>Im Juni 2008 tatsächlich:</t>
  </si>
  <si>
    <t>Geldmenge M2 pro Haushalt</t>
  </si>
  <si>
    <t>2008-12</t>
  </si>
  <si>
    <t>Aktuelle Zahlen aus Deutschland</t>
  </si>
  <si>
    <t>M1:</t>
  </si>
  <si>
    <t>M2:</t>
  </si>
  <si>
    <t>M3:</t>
  </si>
  <si>
    <t>Stand:</t>
  </si>
  <si>
    <t>Analog dazu lässt sich auch der Bruttostundenverdienst aller Arbeiter berechnen, der im Dez. 1948 bei 1,13 DM lag.</t>
  </si>
  <si>
    <t>1a. Geldmengen pro Haushalt</t>
  </si>
  <si>
    <t>Karlsruher Institut für Wirtschaftsforschung - KIWIFO</t>
  </si>
  <si>
    <t>Nowackanlage 2</t>
  </si>
  <si>
    <t>D-76137 Karlsruhe</t>
  </si>
  <si>
    <t>Tel. +49(721)9203030</t>
  </si>
  <si>
    <t>Fax +49(721)9203032</t>
  </si>
  <si>
    <t>www.wohlstand-für-alle.de</t>
  </si>
  <si>
    <t>Herausgegeben vom</t>
  </si>
  <si>
    <t>Verantwortlich: Dr. Harald Wozniewski</t>
  </si>
  <si>
    <t>3. Der Bruttostundenlohn aller Arbeiter im Dez. 1948 von 1,13 DM entspricht heute:</t>
  </si>
  <si>
    <t>60 Jahre Währungsreform!</t>
  </si>
  <si>
    <t>Veränderung gegenüber Vorjahr in %</t>
  </si>
  <si>
    <t>Informationen zu den Geldmengen M1, M2 und M3 von der Deutschen Bundesbank</t>
  </si>
  <si>
    <t>Näheres hierzu unter http://www.kiwifo.de/html/60_jahre.htm</t>
  </si>
  <si>
    <t>Umlaufendes Bargeld pro Haushalt</t>
  </si>
  <si>
    <t>Umlaufendes Bargeld:</t>
  </si>
  <si>
    <t>2009-12</t>
  </si>
  <si>
    <t>4. Geldumlaufgeschwindigkeit:</t>
  </si>
  <si>
    <t>untere-obere Unterschicht</t>
  </si>
  <si>
    <t>untere-obere Mittelschicht</t>
  </si>
  <si>
    <t>Mittel- Oberschicht</t>
  </si>
  <si>
    <t>Unter-Mittelschicht</t>
  </si>
  <si>
    <t>Hartzer</t>
  </si>
  <si>
    <t>Untere Unterschicht</t>
  </si>
  <si>
    <t>Obere Unterschicht</t>
  </si>
  <si>
    <t>Untere Mittelschicht</t>
  </si>
  <si>
    <t>Obere Mittelschicht</t>
  </si>
  <si>
    <t>Untere Oberschicht</t>
  </si>
  <si>
    <t>Aktuelle Schichtgrenzen</t>
  </si>
  <si>
    <t>∞%</t>
  </si>
  <si>
    <t>∞ €</t>
  </si>
  <si>
    <t xml:space="preserve">Das Maß aller Dinge! Breitgeschichtete Massenkaufkraft nach Ludwig Erhard ist gegeben, wenn möglichst jeder Haushalt in Deutschland im Monatsdurchschnitt diese Geldmengen besitzt. </t>
  </si>
  <si>
    <t>2010-12</t>
  </si>
  <si>
    <t>http://www.kiwifo.de/html/kaufkraft_und_einkommen.htm</t>
  </si>
  <si>
    <t>kurzfristige Bankschuldverschreibungen + Geldmarktfondsanteile + Repogeschäfte</t>
  </si>
  <si>
    <t>kurzfristige Termin- und Spareinlagen</t>
  </si>
  <si>
    <t>jeweils zum Ende …</t>
  </si>
  <si>
    <t>Geldmengen ohne Bargeld</t>
  </si>
  <si>
    <t>Mio €</t>
  </si>
  <si>
    <t>umlaufendes Bargeld und Sichtguthaben</t>
  </si>
  <si>
    <t>2011-12</t>
  </si>
  <si>
    <t>M3 in Mio €</t>
  </si>
  <si>
    <t>Sichteinlagen:</t>
  </si>
  <si>
    <t>Spareinlagen:</t>
  </si>
  <si>
    <t>http://www.kiwifo.de/geldmengenwachstum.xlsx</t>
  </si>
  <si>
    <t>www.kiwifo.de</t>
  </si>
  <si>
    <t>Wachstumsprognose</t>
  </si>
  <si>
    <t>tatsächliches nominelles Bruttoinlandsprodukt</t>
  </si>
  <si>
    <t>https://www.destatis.de/DE/ZahlenFakten/GesamtwirtschaftUmwelt/VGR/Inlandsprodukt/Tabellen/BruttoinlandVierteljahresdaten.xls?__blob=publicationFile</t>
  </si>
  <si>
    <t>Veränderung gegenüber dem Vorjahr</t>
  </si>
  <si>
    <t>60 DM damals entsprechen heute:</t>
  </si>
  <si>
    <t>der ihm die Kaufkraft sichern soll, die man durch das Kopfgeld von 60 DM hatte:</t>
  </si>
  <si>
    <t>Der Monatslohn eines Arbeitnehmers,</t>
  </si>
  <si>
    <t>Kopfgeld um den Faktor 100 (+ Wechselkurs) gewachsen!</t>
  </si>
  <si>
    <t>Fortschreibung:</t>
  </si>
  <si>
    <t>2012-12</t>
  </si>
  <si>
    <t>Sie ist seit 1981 von 6,56 auf zuletzt</t>
  </si>
  <si>
    <t>Bargeld:</t>
  </si>
  <si>
    <t>zusammen:</t>
  </si>
  <si>
    <t>für PowerPoint "So viel Geld…"</t>
  </si>
  <si>
    <t>Geldmenge pro Kopf</t>
  </si>
  <si>
    <t>In dieser Tabelle geht es um die Ermittlung der in Deutschland vorhandenen Zahlungsmittel (= Geldmenge M1 = Kaufkraft = Liquidtät), deren Wachstum und um die Berechnung der durchschnittlichen Kaufkraft pro Einwohner. Aus dieser durchschnittlichen Kaufkraft ergibt sich jeweils ein theoretisches Durchschnittseinkommen pro Einwohner, das erzielt werden könnte, wenn die Einwohner tatsächlich über die ermittelte durchschnittliche Kaufkraft verfügen würden.</t>
  </si>
  <si>
    <t>Geldmengen pro Haushalt</t>
  </si>
  <si>
    <t>unter 3 J.</t>
  </si>
  <si>
    <t>3-5 J.</t>
  </si>
  <si>
    <t>6-17 J.</t>
  </si>
  <si>
    <t>Geldmenge M1 pro Erwachsenem</t>
  </si>
  <si>
    <t>Stat. Bundesamt …</t>
  </si>
  <si>
    <t>(genaue Quellen siehe unten)</t>
  </si>
  <si>
    <t>S. 15:</t>
  </si>
  <si>
    <t>S. 25:</t>
  </si>
  <si>
    <t>S. 12:</t>
  </si>
  <si>
    <t>S. 18:</t>
  </si>
  <si>
    <t>Erwachsene (Einwohner ohne Minderjährige)</t>
  </si>
  <si>
    <t>(Daten nicht verfügbar, - wie 2006)</t>
  </si>
  <si>
    <t>Geldmengen</t>
  </si>
  <si>
    <t>umlaufendes Bargeld pro Erwachsenem</t>
  </si>
  <si>
    <t xml:space="preserve">    Veränderungen gegenüber Vorjahr</t>
  </si>
  <si>
    <t>1b. Geldmengen pro Erwachsenem</t>
  </si>
  <si>
    <t>.</t>
  </si>
  <si>
    <t>Fachserie 1 Reihe 1.3</t>
  </si>
  <si>
    <t>Steigerung:</t>
  </si>
  <si>
    <t>Ende</t>
  </si>
  <si>
    <t>Dez</t>
  </si>
  <si>
    <t>Nov</t>
  </si>
  <si>
    <t>Okt</t>
  </si>
  <si>
    <t>Sep</t>
  </si>
  <si>
    <t>Aug</t>
  </si>
  <si>
    <t>Jul</t>
  </si>
  <si>
    <t>Jun</t>
  </si>
  <si>
    <t>Mai</t>
  </si>
  <si>
    <t>Apr</t>
  </si>
  <si>
    <t>Mrz</t>
  </si>
  <si>
    <t>Feb</t>
  </si>
  <si>
    <t>Jan</t>
  </si>
  <si>
    <t>Anfang</t>
  </si>
  <si>
    <t>Sozialprodukt</t>
  </si>
  <si>
    <t>Umlauf</t>
  </si>
  <si>
    <t>Monat</t>
  </si>
  <si>
    <t>Geldmengen- und Wirtschaftswachstum</t>
  </si>
  <si>
    <t xml:space="preserve">Diese Tabelle zeigt den Zusammenhang zwischen dem Zuwachs der Geldmenge in einer Volkswirtschaft und dem dadurch verursachten Wirtschaftswachstum. </t>
  </si>
  <si>
    <t>In dem Beispiel betrug die Geldmenge am Anfang des Jahres 1 Mrd. €. Das Sozialprodukt des Vorjahres betrug 2 Mrd. €. Das vorhandene Geld hatte folglich eine (durchschnittliche) Umlaufgeschwindigkeit von 2,00.</t>
  </si>
  <si>
    <t>Bei diesem sehr linearen Beispiel beträgt das Wirtschaftswachstum exakt die Hälfte des gesamten, ratierlichen Geldmengenwachstums.</t>
  </si>
  <si>
    <t>Damit drängt sich die delikate Frage auf, warum in Deutschland (und anderen Ländern) das Wirtschaftswachstum trotz eines enormen Geldmengenwachstums nur bei nahe null liegt. Die Antwort darauf erhalten Sie in unserer Studie:</t>
  </si>
  <si>
    <t>http://www.kiwifo.de/html/die_weltwirtschaftskrise.htm</t>
  </si>
  <si>
    <t>Die Weltwirtschaftskrise</t>
  </si>
  <si>
    <t>verstehen und ihr begegnen</t>
  </si>
  <si>
    <t>Jeweils in der Mitte eines Monats erhöht sich die Geldmenge um 10 Mio. € (= 1% der anfänglichen Geldmenge). Es wird davon ausgegangen, dass das alte Geld seine Umlaufgeschwindigkeit beibehält und dass das neue Geld dieselbe Umlaufgeschwindigkeit erhält wie das alte Geld. Das neue Geld von Mitte Januar hat in diesem Jahr noch 11,5 Monate Zeit, in der Volkswirtschaft zu zirkulieren; das neue Geld von Mitte Februar noch 10,5 Monate usw.</t>
  </si>
  <si>
    <t>Offset y:</t>
  </si>
  <si>
    <t>Offset x:</t>
  </si>
  <si>
    <t>Geldmenge M1 pro Haushalt x 100:</t>
  </si>
  <si>
    <t>Mittelwert</t>
  </si>
  <si>
    <t>Untergrenze</t>
  </si>
  <si>
    <t>Obergrenze</t>
  </si>
  <si>
    <t>Geldverteilung M1</t>
  </si>
  <si>
    <t>Mittelschicht</t>
  </si>
  <si>
    <t>Kurve:</t>
  </si>
  <si>
    <t>Unterschicht</t>
  </si>
  <si>
    <t>Oberschicht</t>
  </si>
  <si>
    <t>2013-12</t>
  </si>
  <si>
    <t>In dieser Tabelle geht es um die Ermittlung der in Deutschland vorhandenen Zahlungsmittel (= Geldmenge M1 = Kaufkraft = Liquidität), deren Wachstum und um die Berechnung der durchschnittlichen Kaufkraft pro Haushalt. Aus dieser durchschnittlichen Kaufkraft ergibt sich jeweils ein theoretisches Durchschnittseinkommen pro Haushalt, das erzielt werden könnte, wenn die Haushalte tatsächlich über die ermittelte durchschnittliche Kaufkraft verfügen würden.</t>
  </si>
  <si>
    <t>S. 17:</t>
  </si>
  <si>
    <t>2014-12</t>
  </si>
  <si>
    <t>Sichteinlagen (Girokonto + Tagesgeldkonto):</t>
  </si>
  <si>
    <t>Bruttoinlandsprodukt</t>
  </si>
  <si>
    <t>2015-12</t>
  </si>
  <si>
    <t>S. 9 f.:</t>
  </si>
  <si>
    <t>Tabelle0       Mio. €</t>
  </si>
  <si>
    <t>Quellen: Deutsche Bundesbank, Statistisches Bundesamt, eigene Berechnungen. Nähere Angaben in:</t>
  </si>
  <si>
    <t>2016-12</t>
  </si>
  <si>
    <t>2. Die 60 DM Kopfgeld des Jahres 1948 entsprechen heute:</t>
  </si>
  <si>
    <t>Veränderung ggü. Vormonat:</t>
  </si>
  <si>
    <t>Bargeld</t>
  </si>
  <si>
    <t>Der theoretisch notwendige Monatslohn dazu:</t>
  </si>
  <si>
    <t>S. 11:</t>
  </si>
  <si>
    <t>2017-12</t>
  </si>
  <si>
    <t>Wenn die Geldmenge jährlich um 10% wächst (vgl. Tabelle4) und 99% der Leute einen (Einkommens-)Zuwachs von nur 1% haben, wie viel Zuwachs hat das restliche Prozent der Leute, wobei unterstellt sei, dass alle am Anfang (Spalte B) gleich viel Geld hatten? Wie ist es, wenn man das Ergebnis der vorigen Rechnung (Spalte C) als Geld-Anfangsbestände für eine weitere Berechnung im zweiten Jahr nimmt? Wie ist es, wenn man diese Rechnung für 70 Jahre (also 70 mal) ausführt, wobei Endbestände der vorangegangenen Rechnung der Anfangsbestand der neuen Rechnung sind?</t>
  </si>
  <si>
    <t>60/70 Jahre Währungsreform - 60/70 Jahre Geldmengenwachstum</t>
  </si>
  <si>
    <t>2018-12</t>
  </si>
  <si>
    <t>nominelles Bruttoinlandsprodukt (Mrd. €)</t>
  </si>
  <si>
    <t>E-Mail info@kiwifo.de</t>
  </si>
  <si>
    <t>Mio € falls nicht abweichend angegeben</t>
  </si>
  <si>
    <t>Geldmenge M3</t>
  </si>
  <si>
    <t>M3 pro Einwohner</t>
  </si>
  <si>
    <t>Stunden</t>
  </si>
  <si>
    <t>Der Wert der Bruttostundenverdienste aller Arbeiter 1948 und der des Mindestlohns heute</t>
  </si>
  <si>
    <t>Stundenlohn</t>
  </si>
  <si>
    <t>= Wochen zu 40 Stunden</t>
  </si>
  <si>
    <t>= Tage zu 8 Stunden</t>
  </si>
  <si>
    <t>Ludwig Erhard hat uns mitgeteilt, dass nach der Währungsreform im Juni 1948 die "Bruttostundenverdienste aller Arbeiter" 0,99 DM betrugen (Wohlstand für alle, Neuauflage 2009, S. 44). Damals wurden ca. 13 Mrd. DM neues Geld im Sinne vom M3 geschaffen (Deutsche Bundesbank, Monatsbericht März 2002, S. 21). Die Bevölkerungszahl betrug ca. 51 Millionen Bürger. Mit diesen Zahlen lässt sich die interessante Frage beantworten, wie viele Stunden (oder Tage zu je 8 Stunden oder Wochen zu je 40 Stunden) ein Arbeiter im Juni 1948 arbeiten musste, um sich die auf ihn entfallende Geldmenge (M3) zu verdienen:</t>
  </si>
  <si>
    <t>Stand der Daten: Ende</t>
  </si>
  <si>
    <t>2019-12</t>
  </si>
  <si>
    <t>Wir rechnen umgekehrt, welchen Bruttostundenlohn ein Arbeitnehmer, Beamter usw. heute haben müsste, um auf dieselbe Stundenzahl zu kommen wie ein Arbeiter im Juni 1948:</t>
  </si>
  <si>
    <t>Wir vergleichen diese Rechnung mit den Verhältnissen heute, wobei wir den gesetzlichen Mindestlohn zugrunde legen:</t>
  </si>
  <si>
    <t>"Mit Wirkung vom 21. Juni 1948 gilt die Deutsche-Mark-Währung" lautet § 1 des am 20. Juni 1948 in Kraft getretenen Währungsgesetzes. Damals wurden ca. 13 Mrd. DM neues Geld im Sinne von M3 geschaffen. Nach 60 Jahren war die Geldmenge um im Schnitt rund 10% jährlich gewachsen, bis heute um rund 9,1% jährlich. Hier die Rechnung:</t>
  </si>
  <si>
    <t>S. 14:</t>
  </si>
  <si>
    <t>Tabelle1b</t>
  </si>
  <si>
    <t>https://www.destatis.de/DE/Themen/Wirtschaft/Volkswirtschaftliche-Gesamtrechnungen-Inlandsprodukt/Publikationen/Downloads-Inlandsprodukt/inlandsprodukt-lange-reihen-xlsx-2180150.xlsx</t>
  </si>
  <si>
    <t>gesunken auf:</t>
  </si>
  <si>
    <t>2020-12</t>
  </si>
  <si>
    <t>2021-12</t>
  </si>
  <si>
    <t>Im Juni 2022 tatsächlich:</t>
  </si>
  <si>
    <t>2022-12</t>
  </si>
  <si>
    <t>Tabelle 1.4:</t>
  </si>
  <si>
    <t>Sensationell! Seit Anfang 2023 sinkt die Geldmenge erstmals seit Bestehen der Bundesrepublik!</t>
  </si>
  <si>
    <t>Jährliche durchschnittliche Wachtumsrate bis Juni 2022:</t>
  </si>
  <si>
    <t>2023-12</t>
  </si>
  <si>
    <t>https://www-genesis.destatis.de/genesis/online?operation=abruftabelleBearbeiten&amp;levelindex=2&amp;levelid=1707836974362&amp;auswahloperation=abruftabelleAuspraegungAuswaehlen&amp;auswahlverzeichnis=ordnungsstruktur&amp;auswahlziel=werteabruf&amp;code=81000-0001&amp;auswahltext=&amp;werteabruf=starten#abreadcrumb</t>
  </si>
  <si>
    <t>vom 13.02.2024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</si>
</sst>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00&quot; €&quot;_-;\-* #,##0.00&quot; €&quot;_-;_-* \-??&quot; €&quot;_-;_-@_-"/>
    <numFmt numFmtId="167" formatCode="_-* #,##0&quot; €&quot;_-;\-* #,##0&quot; €&quot;_-;_-* \-??&quot; €&quot;_-;_-@_-"/>
    <numFmt numFmtId="168" formatCode="0.0%"/>
    <numFmt numFmtId="169" formatCode="0.000"/>
    <numFmt numFmtId="170" formatCode="_-* #,##0\ _€_-;\-* #,##0\ _€_-;_-* &quot;-&quot;??\ _€_-;_-@_-"/>
    <numFmt numFmtId="171" formatCode="0.0000%"/>
    <numFmt numFmtId="172" formatCode="0.00000%"/>
    <numFmt numFmtId="173" formatCode="#,##0\ &quot;€&quot;"/>
    <numFmt numFmtId="174" formatCode="[$-407]mmm/\ yy;@"/>
    <numFmt numFmtId="175" formatCode="[$-407]mmmm\ yy;@"/>
    <numFmt numFmtId="176" formatCode="_-* #,##0\ &quot;€&quot;_-;\-* #,##0\ &quot;€&quot;_-;_-* &quot;-&quot;??\ &quot;€&quot;_-;_-@_-"/>
    <numFmt numFmtId="177" formatCode="\ \ \ @"/>
    <numFmt numFmtId="178" formatCode="\ \ \ \ \ \ @"/>
    <numFmt numFmtId="179" formatCode="\ \ \ \ @"/>
    <numFmt numFmtId="180" formatCode="\ \ @"/>
    <numFmt numFmtId="181" formatCode="\ @"/>
    <numFmt numFmtId="182" formatCode="\ \ \ \ \ \ \ \ \ @"/>
    <numFmt numFmtId="183" formatCode="@\ *."/>
    <numFmt numFmtId="184" formatCode="\ @\ *."/>
    <numFmt numFmtId="185" formatCode="\ \ \ @\ *."/>
    <numFmt numFmtId="186" formatCode="\ \ \ \ @\ *."/>
    <numFmt numFmtId="187" formatCode="\ \ \ \ \ \ @\ *."/>
    <numFmt numFmtId="188" formatCode="\ \ \ \ \ \ \ @\ *."/>
    <numFmt numFmtId="189" formatCode="\ \ \ \ \ \ \ \ \ @\ *."/>
    <numFmt numFmtId="190" formatCode="\ \ \ \ \ \ \ \ \ \ @\ *."/>
    <numFmt numFmtId="191" formatCode="\ \ @\ *."/>
    <numFmt numFmtId="192" formatCode="\ \ \ \ \ \ \ \ \ \ \ \ @\ *."/>
    <numFmt numFmtId="193" formatCode="\ \ \ \ \ \ \ \ \ \ \ \ @"/>
    <numFmt numFmtId="194" formatCode="\ \ \ \ \ \ \ \ \ \ \ \ \ @\ *."/>
    <numFmt numFmtId="195" formatCode="\+#,##0.00\ _€;\-#,##0.00\ _€"/>
    <numFmt numFmtId="196" formatCode="_-* #,##0.00\ [$DEM]_-;\-* #,##0.00\ [$DEM]_-;_-* &quot;-&quot;??\ [$DEM]_-;_-@_-"/>
    <numFmt numFmtId="197" formatCode="_-* #,##0\ [$DEM]_-;\-* #,##0\ [$DEM]_-;_-* &quot;-&quot;??\ [$DEM]_-;_-@_-"/>
    <numFmt numFmtId="198" formatCode="_-* #,##0.0\ _€_-;\-* #,##0.0\ _€_-;_-* &quot;-&quot;??\ _€_-;_-@_-"/>
    <numFmt numFmtId="199" formatCode="_-* #,##0.0\ _€_-;\-* #,##0.0\ _€_-;_-* &quot;-&quot;?\ _€_-;_-@_-"/>
    <numFmt numFmtId="200" formatCode="mmm\ yyyy"/>
    <numFmt numFmtId="201" formatCode="_-* #,##0\ [$€-407]_-;\-* #,##0\ [$€-407]_-;_-* &quot;-&quot;??\ [$€-407]_-;_-@_-"/>
    <numFmt numFmtId="202" formatCode="0.0000000000000%"/>
  </numFmts>
  <fonts count="57">
    <font>
      <sz val="11"/>
      <color theme="1"/>
      <name val="Verdana"/>
      <family val="2"/>
      <scheme val="minor"/>
    </font>
    <font>
      <sz val="10"/>
      <name val="Arial"/>
      <family val="2"/>
    </font>
    <font>
      <b/>
      <sz val="9"/>
      <color indexed="9"/>
      <name val="Arial"/>
      <family val="2"/>
    </font>
    <font>
      <sz val="12"/>
      <color indexed="8"/>
      <name val="Times New Roman"/>
      <family val="1"/>
    </font>
    <font>
      <sz val="8"/>
      <color indexed="8"/>
      <name val="Times New Roman"/>
      <family val="1"/>
    </font>
    <font>
      <sz val="10"/>
      <color indexed="9"/>
      <name val="Arial"/>
      <family val="2"/>
    </font>
    <font>
      <b/>
      <sz val="10"/>
      <name val="Arial"/>
      <family val="2"/>
    </font>
    <font>
      <sz val="8"/>
      <name val="Arial"/>
      <family val="2"/>
    </font>
    <font>
      <b/>
      <sz val="18"/>
      <name val="Arial"/>
      <family val="2"/>
    </font>
    <font>
      <sz val="8"/>
      <color indexed="81"/>
      <name val="Tahoma"/>
      <family val="2"/>
    </font>
    <font>
      <b/>
      <sz val="8"/>
      <color indexed="81"/>
      <name val="Tahoma"/>
      <family val="2"/>
    </font>
    <font>
      <sz val="10"/>
      <name val="Arial"/>
      <family val="2"/>
    </font>
    <font>
      <sz val="18"/>
      <name val="Arial"/>
      <family val="2"/>
    </font>
    <font>
      <i/>
      <sz val="10"/>
      <name val="Arial"/>
      <family val="2"/>
    </font>
    <font>
      <u/>
      <sz val="8"/>
      <color indexed="12"/>
      <name val="Arial"/>
      <family val="2"/>
    </font>
    <font>
      <b/>
      <sz val="9"/>
      <name val="Arial"/>
      <family val="2"/>
    </font>
    <font>
      <sz val="8"/>
      <name val="Arial"/>
      <family val="2"/>
    </font>
    <font>
      <sz val="8"/>
      <color indexed="9"/>
      <name val="Arial"/>
      <family val="2"/>
    </font>
    <font>
      <sz val="11"/>
      <color theme="1"/>
      <name val="Verdana"/>
      <family val="2"/>
      <scheme val="minor"/>
    </font>
    <font>
      <sz val="11"/>
      <color theme="0"/>
      <name val="Verdana"/>
      <family val="2"/>
      <scheme val="minor"/>
    </font>
    <font>
      <i/>
      <sz val="11"/>
      <color rgb="FF7F7F7F"/>
      <name val="Verdana"/>
      <family val="2"/>
      <scheme val="minor"/>
    </font>
    <font>
      <b/>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u/>
      <sz val="11"/>
      <color theme="10"/>
      <name val="Verdana"/>
      <family val="2"/>
      <scheme val="minor"/>
    </font>
    <font>
      <sz val="11"/>
      <name val="Verdana"/>
      <family val="2"/>
      <scheme val="minor"/>
    </font>
    <font>
      <sz val="11"/>
      <color theme="1"/>
      <name val="Verdana"/>
      <family val="2"/>
      <scheme val="major"/>
    </font>
    <font>
      <sz val="8"/>
      <name val="Verdana"/>
      <family val="2"/>
      <scheme val="major"/>
    </font>
    <font>
      <sz val="10"/>
      <color indexed="9"/>
      <name val="Verdana"/>
      <family val="2"/>
      <scheme val="major"/>
    </font>
    <font>
      <b/>
      <sz val="9"/>
      <color indexed="81"/>
      <name val="Tahoma"/>
      <family val="2"/>
    </font>
    <font>
      <sz val="11"/>
      <color rgb="FFFF0000"/>
      <name val="Verdana"/>
      <family val="2"/>
      <scheme val="minor"/>
    </font>
    <font>
      <sz val="11"/>
      <color theme="8"/>
      <name val="Verdana"/>
      <family val="2"/>
      <scheme val="minor"/>
    </font>
    <font>
      <sz val="9"/>
      <color indexed="81"/>
      <name val="Tahoma"/>
      <family val="2"/>
    </font>
    <font>
      <b/>
      <sz val="16"/>
      <color rgb="FF333333"/>
      <name val="Verdana"/>
      <family val="2"/>
      <scheme val="minor"/>
    </font>
    <font>
      <b/>
      <sz val="12"/>
      <color rgb="FF789BD2"/>
      <name val="Verdana"/>
      <family val="2"/>
      <scheme val="minor"/>
    </font>
    <font>
      <i/>
      <sz val="10"/>
      <color rgb="FF7F7F7F"/>
      <name val="Verdana"/>
      <family val="2"/>
      <scheme val="minor"/>
    </font>
    <font>
      <sz val="10"/>
      <color theme="1"/>
      <name val="Verdana"/>
      <family val="2"/>
      <scheme val="minor"/>
    </font>
    <font>
      <u/>
      <sz val="8"/>
      <color theme="10"/>
      <name val="Verdana"/>
      <family val="2"/>
      <scheme val="minor"/>
    </font>
    <font>
      <sz val="10"/>
      <name val="Arial"/>
    </font>
    <font>
      <sz val="7"/>
      <name val="Letter Gothic CE"/>
      <family val="3"/>
      <charset val="238"/>
    </font>
    <font>
      <sz val="7"/>
      <name val="Arial"/>
      <family val="2"/>
    </font>
    <font>
      <sz val="11"/>
      <color rgb="FF006100"/>
      <name val="Verdana"/>
      <family val="2"/>
      <scheme val="minor"/>
    </font>
    <font>
      <sz val="11"/>
      <color rgb="FF9C0006"/>
      <name val="Verdana"/>
      <family val="2"/>
      <scheme val="minor"/>
    </font>
    <font>
      <b/>
      <sz val="11"/>
      <color rgb="FFFF0000"/>
      <name val="Verdana"/>
      <family val="2"/>
      <scheme val="minor"/>
    </font>
    <font>
      <sz val="10"/>
      <name val="Verdana"/>
      <family val="2"/>
      <scheme val="minor"/>
    </font>
    <font>
      <sz val="10"/>
      <color rgb="FFFF0000"/>
      <name val="Verdana"/>
      <family val="2"/>
      <scheme val="minor"/>
    </font>
    <font>
      <sz val="11"/>
      <color rgb="FF3F3F76"/>
      <name val="Verdana"/>
      <family val="2"/>
      <scheme val="minor"/>
    </font>
    <font>
      <b/>
      <sz val="11"/>
      <color rgb="FFFA7D00"/>
      <name val="Verdana"/>
      <family val="2"/>
      <scheme val="minor"/>
    </font>
    <font>
      <b/>
      <sz val="12"/>
      <color theme="3"/>
      <name val="Verdana"/>
      <family val="2"/>
      <scheme val="minor"/>
    </font>
    <font>
      <b/>
      <sz val="11"/>
      <color rgb="FF3F3F76"/>
      <name val="Verdana"/>
      <family val="2"/>
      <scheme val="minor"/>
    </font>
    <font>
      <sz val="8"/>
      <name val="Verdana"/>
      <family val="2"/>
      <scheme val="minor"/>
    </font>
    <font>
      <sz val="7.5"/>
      <name val="Verdana"/>
      <family val="2"/>
      <scheme val="minor"/>
    </font>
    <font>
      <u/>
      <sz val="10"/>
      <color indexed="12"/>
      <name val="Arial"/>
      <family val="2"/>
    </font>
    <font>
      <sz val="10"/>
      <color theme="0"/>
      <name val="Verdana"/>
      <family val="2"/>
      <scheme val="major"/>
    </font>
    <font>
      <sz val="9"/>
      <color indexed="81"/>
      <name val="Segoe UI"/>
      <charset val="1"/>
    </font>
    <font>
      <sz val="9"/>
      <color indexed="81"/>
      <name val="Segoe UI"/>
      <family val="2"/>
    </font>
  </fonts>
  <fills count="42">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9"/>
      </patternFill>
    </fill>
    <fill>
      <patternFill patternType="solid">
        <fgColor theme="9" tint="0.79998168889431442"/>
        <bgColor indexed="65"/>
      </patternFill>
    </fill>
    <fill>
      <patternFill patternType="solid">
        <fgColor rgb="FFFFFFCC"/>
      </patternFill>
    </fill>
    <fill>
      <patternFill patternType="solid">
        <fgColor rgb="FFFFFF0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92D050"/>
        <bgColor indexed="64"/>
      </patternFill>
    </fill>
  </fills>
  <borders count="24">
    <border>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ck">
        <color theme="4"/>
      </top>
      <bottom/>
      <diagonal/>
    </border>
    <border>
      <left/>
      <right/>
      <top style="thin">
        <color indexed="64"/>
      </top>
      <bottom/>
      <diagonal/>
    </border>
    <border>
      <left style="thin">
        <color indexed="64"/>
      </left>
      <right/>
      <top/>
      <bottom style="thick">
        <color theme="4"/>
      </bottom>
      <diagonal/>
    </border>
    <border>
      <left style="thin">
        <color indexed="64"/>
      </left>
      <right/>
      <top/>
      <bottom style="thick">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s>
  <cellStyleXfs count="79">
    <xf numFmtId="0" fontId="0" fillId="0" borderId="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164" fontId="18" fillId="0" borderId="0" applyFont="0" applyFill="0" applyBorder="0" applyAlignment="0" applyProtection="0"/>
    <xf numFmtId="0" fontId="20" fillId="0" borderId="0" applyNumberFormat="0" applyFill="0" applyBorder="0" applyAlignment="0" applyProtection="0"/>
    <xf numFmtId="166" fontId="11" fillId="0" borderId="0" applyFont="0" applyFill="0" applyBorder="0" applyAlignment="0" applyProtection="0"/>
    <xf numFmtId="0" fontId="25" fillId="0" borderId="0" applyNumberForma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44" fontId="18" fillId="0" borderId="0" applyFont="0" applyFill="0" applyBorder="0" applyAlignment="0" applyProtection="0"/>
    <xf numFmtId="42" fontId="18" fillId="0" borderId="0" applyFont="0" applyFill="0" applyBorder="0" applyAlignment="0" applyProtection="0"/>
    <xf numFmtId="0" fontId="31" fillId="0" borderId="0" applyNumberFormat="0" applyFill="0" applyBorder="0" applyAlignment="0" applyProtection="0"/>
    <xf numFmtId="0" fontId="19" fillId="25"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8" fillId="31" borderId="0" applyNumberFormat="0" applyBorder="0" applyAlignment="0" applyProtection="0"/>
    <xf numFmtId="0" fontId="18" fillId="32" borderId="12" applyNumberFormat="0" applyFont="0" applyAlignment="0" applyProtection="0"/>
    <xf numFmtId="0" fontId="24" fillId="0" borderId="0" applyNumberFormat="0" applyFill="0" applyBorder="0" applyAlignment="0" applyProtection="0"/>
    <xf numFmtId="0" fontId="39" fillId="0" borderId="0"/>
    <xf numFmtId="183" fontId="7" fillId="0" borderId="0"/>
    <xf numFmtId="49" fontId="7" fillId="0" borderId="0"/>
    <xf numFmtId="190" fontId="7" fillId="0" borderId="0">
      <alignment horizontal="center"/>
    </xf>
    <xf numFmtId="192" fontId="7" fillId="0" borderId="0"/>
    <xf numFmtId="193" fontId="7" fillId="0" borderId="0"/>
    <xf numFmtId="194" fontId="7" fillId="0" borderId="0"/>
    <xf numFmtId="184" fontId="7" fillId="0" borderId="0"/>
    <xf numFmtId="181" fontId="40" fillId="0" borderId="0"/>
    <xf numFmtId="191" fontId="41" fillId="0" borderId="0"/>
    <xf numFmtId="180" fontId="40" fillId="0" borderId="0"/>
    <xf numFmtId="185" fontId="7" fillId="0" borderId="0"/>
    <xf numFmtId="177" fontId="7" fillId="0" borderId="0"/>
    <xf numFmtId="186" fontId="7" fillId="0" borderId="0"/>
    <xf numFmtId="179" fontId="40" fillId="0" borderId="0"/>
    <xf numFmtId="187" fontId="7" fillId="0" borderId="0">
      <alignment horizontal="center"/>
    </xf>
    <xf numFmtId="178" fontId="7" fillId="0" borderId="0">
      <alignment horizontal="center"/>
    </xf>
    <xf numFmtId="188" fontId="7" fillId="0" borderId="0">
      <alignment horizontal="center"/>
    </xf>
    <xf numFmtId="189" fontId="7" fillId="0" borderId="0">
      <alignment horizontal="center"/>
    </xf>
    <xf numFmtId="182" fontId="7" fillId="0" borderId="0">
      <alignment horizontal="center"/>
    </xf>
    <xf numFmtId="0" fontId="7" fillId="0" borderId="14"/>
    <xf numFmtId="183" fontId="40" fillId="0" borderId="0"/>
    <xf numFmtId="49" fontId="40" fillId="0" borderId="0"/>
    <xf numFmtId="0" fontId="42" fillId="37" borderId="0" applyNumberFormat="0" applyBorder="0" applyAlignment="0" applyProtection="0"/>
    <xf numFmtId="0" fontId="43" fillId="38" borderId="0" applyNumberFormat="0" applyBorder="0" applyAlignment="0" applyProtection="0"/>
    <xf numFmtId="0" fontId="47" fillId="39" borderId="20" applyNumberFormat="0" applyAlignment="0" applyProtection="0"/>
    <xf numFmtId="0" fontId="48" fillId="40" borderId="20" applyNumberFormat="0" applyAlignment="0" applyProtection="0"/>
    <xf numFmtId="0" fontId="1" fillId="0" borderId="0"/>
    <xf numFmtId="0" fontId="7" fillId="0" borderId="0">
      <alignment horizontal="center"/>
    </xf>
    <xf numFmtId="0" fontId="7" fillId="0" borderId="0"/>
    <xf numFmtId="0" fontId="7" fillId="0" borderId="0">
      <alignment horizontal="center"/>
    </xf>
    <xf numFmtId="0" fontId="7" fillId="0" borderId="0">
      <alignment horizontal="center"/>
    </xf>
    <xf numFmtId="0" fontId="53" fillId="0" borderId="0" applyNumberFormat="0" applyFill="0" applyBorder="0" applyAlignment="0" applyProtection="0">
      <alignment vertical="top"/>
      <protection locked="0"/>
    </xf>
    <xf numFmtId="0" fontId="1" fillId="0" borderId="0"/>
    <xf numFmtId="190" fontId="7" fillId="0" borderId="0">
      <alignment horizontal="center"/>
    </xf>
    <xf numFmtId="185" fontId="7" fillId="0" borderId="0"/>
    <xf numFmtId="187" fontId="7" fillId="0" borderId="0">
      <alignment horizontal="center"/>
    </xf>
    <xf numFmtId="188" fontId="7" fillId="0" borderId="0">
      <alignment horizontal="center"/>
    </xf>
    <xf numFmtId="0" fontId="1" fillId="0" borderId="0"/>
    <xf numFmtId="0" fontId="1" fillId="0" borderId="0"/>
    <xf numFmtId="0" fontId="1" fillId="0" borderId="0"/>
    <xf numFmtId="0" fontId="53" fillId="0" borderId="0" applyNumberFormat="0" applyFill="0" applyBorder="0" applyAlignment="0" applyProtection="0">
      <alignment vertical="top"/>
      <protection locked="0"/>
    </xf>
  </cellStyleXfs>
  <cellXfs count="331">
    <xf numFmtId="0" fontId="0" fillId="0" borderId="0" xfId="0"/>
    <xf numFmtId="9" fontId="0" fillId="0" borderId="0" xfId="0" applyNumberFormat="1"/>
    <xf numFmtId="170" fontId="1" fillId="0" borderId="0" xfId="19" applyNumberFormat="1" applyFont="1"/>
    <xf numFmtId="168" fontId="11" fillId="0" borderId="0" xfId="20" applyNumberFormat="1" applyFont="1"/>
    <xf numFmtId="171" fontId="11" fillId="0" borderId="0" xfId="20" applyNumberFormat="1" applyFont="1"/>
    <xf numFmtId="0" fontId="0" fillId="0" borderId="0" xfId="0" applyAlignment="1">
      <alignment horizontal="right"/>
    </xf>
    <xf numFmtId="0" fontId="0" fillId="0" borderId="0" xfId="0" applyAlignment="1">
      <alignment wrapText="1"/>
    </xf>
    <xf numFmtId="172" fontId="11" fillId="0" borderId="0" xfId="20" applyNumberFormat="1" applyFont="1"/>
    <xf numFmtId="0" fontId="0" fillId="2" borderId="0" xfId="0" applyFill="1" applyAlignment="1">
      <alignment horizontal="right"/>
    </xf>
    <xf numFmtId="0" fontId="0" fillId="0" borderId="2" xfId="0" applyBorder="1"/>
    <xf numFmtId="0" fontId="1" fillId="0" borderId="0" xfId="0" applyFont="1" applyAlignment="1">
      <alignment horizontal="right"/>
    </xf>
    <xf numFmtId="169" fontId="0" fillId="0" borderId="0" xfId="0" applyNumberFormat="1"/>
    <xf numFmtId="169" fontId="0" fillId="2" borderId="0" xfId="0" applyNumberFormat="1" applyFill="1"/>
    <xf numFmtId="0" fontId="0" fillId="2" borderId="2" xfId="0" applyFill="1" applyBorder="1"/>
    <xf numFmtId="0" fontId="0" fillId="2" borderId="0" xfId="0" applyFill="1"/>
    <xf numFmtId="168" fontId="6" fillId="2" borderId="0" xfId="20" applyNumberFormat="1" applyFont="1" applyFill="1"/>
    <xf numFmtId="0" fontId="13" fillId="0" borderId="0" xfId="0" applyFont="1" applyAlignment="1">
      <alignment vertical="top" wrapText="1"/>
    </xf>
    <xf numFmtId="0" fontId="25" fillId="0" borderId="0" xfId="18"/>
    <xf numFmtId="173" fontId="16" fillId="17" borderId="0" xfId="0" applyNumberFormat="1" applyFont="1" applyFill="1"/>
    <xf numFmtId="173" fontId="17" fillId="18" borderId="0" xfId="0" applyNumberFormat="1" applyFont="1" applyFill="1"/>
    <xf numFmtId="173" fontId="17" fillId="19" borderId="0" xfId="0" applyNumberFormat="1" applyFont="1" applyFill="1"/>
    <xf numFmtId="173" fontId="16" fillId="20" borderId="0" xfId="0" applyNumberFormat="1" applyFont="1" applyFill="1"/>
    <xf numFmtId="173" fontId="16" fillId="21" borderId="0" xfId="0" applyNumberFormat="1" applyFont="1" applyFill="1"/>
    <xf numFmtId="0" fontId="0" fillId="22" borderId="0" xfId="0" applyFill="1" applyAlignment="1">
      <alignment horizontal="right"/>
    </xf>
    <xf numFmtId="0" fontId="0" fillId="23" borderId="0" xfId="0" applyFill="1" applyAlignment="1">
      <alignment horizontal="right"/>
    </xf>
    <xf numFmtId="9" fontId="16" fillId="23" borderId="6" xfId="0" applyNumberFormat="1" applyFont="1" applyFill="1" applyBorder="1"/>
    <xf numFmtId="9" fontId="16" fillId="23" borderId="0" xfId="0" applyNumberFormat="1" applyFont="1" applyFill="1"/>
    <xf numFmtId="173" fontId="16" fillId="22" borderId="0" xfId="0" applyNumberFormat="1" applyFont="1" applyFill="1"/>
    <xf numFmtId="0" fontId="21" fillId="0" borderId="0" xfId="21"/>
    <xf numFmtId="0" fontId="20" fillId="0" borderId="0" xfId="16"/>
    <xf numFmtId="0" fontId="23" fillId="0" borderId="10" xfId="23"/>
    <xf numFmtId="0" fontId="22" fillId="0" borderId="9" xfId="22"/>
    <xf numFmtId="174" fontId="0" fillId="0" borderId="0" xfId="0" applyNumberFormat="1"/>
    <xf numFmtId="0" fontId="18" fillId="5" borderId="11" xfId="3" applyBorder="1" applyAlignment="1">
      <alignment wrapText="1"/>
    </xf>
    <xf numFmtId="0" fontId="18" fillId="3" borderId="11" xfId="1" applyBorder="1" applyAlignment="1">
      <alignment wrapText="1"/>
    </xf>
    <xf numFmtId="170" fontId="18" fillId="3" borderId="0" xfId="1" applyNumberFormat="1"/>
    <xf numFmtId="0" fontId="18" fillId="4" borderId="11" xfId="2" applyBorder="1" applyAlignment="1">
      <alignment wrapText="1"/>
    </xf>
    <xf numFmtId="170" fontId="18" fillId="4" borderId="0" xfId="2" applyNumberFormat="1"/>
    <xf numFmtId="170" fontId="18" fillId="5" borderId="0" xfId="3" applyNumberFormat="1"/>
    <xf numFmtId="0" fontId="18" fillId="6" borderId="11" xfId="4" applyBorder="1" applyAlignment="1">
      <alignment wrapText="1"/>
    </xf>
    <xf numFmtId="170" fontId="18" fillId="6" borderId="0" xfId="4" applyNumberFormat="1"/>
    <xf numFmtId="0" fontId="18" fillId="7" borderId="11" xfId="5" applyBorder="1" applyAlignment="1">
      <alignment wrapText="1"/>
    </xf>
    <xf numFmtId="170" fontId="18" fillId="7" borderId="0" xfId="5" applyNumberFormat="1"/>
    <xf numFmtId="0" fontId="19" fillId="12" borderId="11" xfId="10" applyBorder="1" applyAlignment="1">
      <alignment wrapText="1"/>
    </xf>
    <xf numFmtId="170" fontId="19" fillId="12" borderId="0" xfId="10" applyNumberFormat="1"/>
    <xf numFmtId="0" fontId="18" fillId="8" borderId="11" xfId="6" applyBorder="1" applyAlignment="1">
      <alignment wrapText="1"/>
    </xf>
    <xf numFmtId="170" fontId="18" fillId="8" borderId="0" xfId="6" applyNumberFormat="1"/>
    <xf numFmtId="0" fontId="19" fillId="13" borderId="11" xfId="11" applyBorder="1" applyAlignment="1">
      <alignment wrapText="1"/>
    </xf>
    <xf numFmtId="170" fontId="19" fillId="13" borderId="0" xfId="11" applyNumberFormat="1"/>
    <xf numFmtId="0" fontId="18" fillId="9" borderId="11" xfId="7" applyBorder="1" applyAlignment="1">
      <alignment wrapText="1"/>
    </xf>
    <xf numFmtId="170" fontId="18" fillId="9" borderId="0" xfId="7" applyNumberFormat="1"/>
    <xf numFmtId="0" fontId="18" fillId="10" borderId="11" xfId="8" applyBorder="1" applyAlignment="1">
      <alignment wrapText="1"/>
    </xf>
    <xf numFmtId="170" fontId="18" fillId="10" borderId="0" xfId="8" applyNumberFormat="1"/>
    <xf numFmtId="0" fontId="19" fillId="15" borderId="11" xfId="13" applyBorder="1" applyAlignment="1">
      <alignment wrapText="1"/>
    </xf>
    <xf numFmtId="170" fontId="19" fillId="15" borderId="0" xfId="13" applyNumberFormat="1"/>
    <xf numFmtId="0" fontId="19" fillId="14" borderId="11" xfId="12" applyBorder="1" applyAlignment="1">
      <alignment wrapText="1"/>
    </xf>
    <xf numFmtId="170" fontId="19" fillId="14" borderId="0" xfId="12" applyNumberFormat="1"/>
    <xf numFmtId="0" fontId="18" fillId="11" borderId="11" xfId="9" applyBorder="1" applyAlignment="1">
      <alignment wrapText="1"/>
    </xf>
    <xf numFmtId="170" fontId="18" fillId="11" borderId="0" xfId="9" applyNumberFormat="1"/>
    <xf numFmtId="0" fontId="19" fillId="16" borderId="11" xfId="14" applyBorder="1" applyAlignment="1">
      <alignment wrapText="1"/>
    </xf>
    <xf numFmtId="170" fontId="19" fillId="16" borderId="0" xfId="14" applyNumberFormat="1"/>
    <xf numFmtId="0" fontId="18" fillId="24" borderId="11" xfId="4" applyFill="1" applyBorder="1" applyAlignment="1">
      <alignment wrapText="1"/>
    </xf>
    <xf numFmtId="170" fontId="18" fillId="24" borderId="0" xfId="4" applyNumberFormat="1" applyFill="1"/>
    <xf numFmtId="0" fontId="15" fillId="0" borderId="0" xfId="0" applyFont="1" applyAlignment="1">
      <alignment horizontal="left"/>
    </xf>
    <xf numFmtId="0" fontId="8" fillId="0" borderId="0" xfId="0" applyFont="1"/>
    <xf numFmtId="0" fontId="26" fillId="0" borderId="0" xfId="0" applyFont="1" applyAlignment="1">
      <alignment horizontal="left"/>
    </xf>
    <xf numFmtId="0" fontId="26" fillId="0" borderId="0" xfId="0" applyFont="1"/>
    <xf numFmtId="0" fontId="26" fillId="0" borderId="0" xfId="0" applyFont="1" applyAlignment="1">
      <alignment horizontal="left" wrapText="1"/>
    </xf>
    <xf numFmtId="0" fontId="22" fillId="0" borderId="9" xfId="22" applyAlignment="1">
      <alignment horizontal="left"/>
    </xf>
    <xf numFmtId="0" fontId="27" fillId="0" borderId="0" xfId="0" applyFont="1"/>
    <xf numFmtId="0" fontId="28" fillId="0" borderId="0" xfId="0" applyFont="1" applyAlignment="1">
      <alignment horizontal="center"/>
    </xf>
    <xf numFmtId="17" fontId="29" fillId="0" borderId="0" xfId="0" applyNumberFormat="1" applyFont="1"/>
    <xf numFmtId="0" fontId="0" fillId="3" borderId="11" xfId="1" applyFont="1" applyBorder="1" applyAlignment="1">
      <alignment wrapText="1"/>
    </xf>
    <xf numFmtId="0" fontId="18" fillId="3" borderId="0" xfId="1"/>
    <xf numFmtId="168" fontId="18" fillId="3" borderId="0" xfId="1" applyNumberFormat="1"/>
    <xf numFmtId="170" fontId="0" fillId="0" borderId="0" xfId="0" applyNumberFormat="1"/>
    <xf numFmtId="0" fontId="18" fillId="7" borderId="0" xfId="5" applyAlignment="1">
      <alignment wrapText="1"/>
    </xf>
    <xf numFmtId="168" fontId="18" fillId="7" borderId="0" xfId="20" applyNumberFormat="1" applyFill="1"/>
    <xf numFmtId="168" fontId="0" fillId="0" borderId="0" xfId="0" applyNumberFormat="1"/>
    <xf numFmtId="167" fontId="18" fillId="7" borderId="0" xfId="5" applyNumberFormat="1" applyAlignment="1">
      <alignment horizontal="center"/>
    </xf>
    <xf numFmtId="167" fontId="18" fillId="4" borderId="0" xfId="2" applyNumberFormat="1" applyAlignment="1">
      <alignment horizontal="center"/>
    </xf>
    <xf numFmtId="168" fontId="18" fillId="4" borderId="0" xfId="2" applyNumberFormat="1"/>
    <xf numFmtId="168" fontId="18" fillId="7" borderId="0" xfId="5" applyNumberFormat="1"/>
    <xf numFmtId="0" fontId="18" fillId="7" borderId="10" xfId="5" applyBorder="1" applyAlignment="1">
      <alignment horizontal="left" wrapText="1"/>
    </xf>
    <xf numFmtId="167" fontId="19" fillId="12" borderId="0" xfId="10" applyNumberFormat="1" applyAlignment="1">
      <alignment horizontal="center"/>
    </xf>
    <xf numFmtId="168" fontId="19" fillId="12" borderId="0" xfId="10" applyNumberFormat="1"/>
    <xf numFmtId="0" fontId="18" fillId="5" borderId="0" xfId="3" applyAlignment="1">
      <alignment horizontal="left"/>
    </xf>
    <xf numFmtId="0" fontId="18" fillId="5" borderId="10" xfId="3" applyBorder="1" applyAlignment="1">
      <alignment horizontal="left" wrapText="1"/>
    </xf>
    <xf numFmtId="167" fontId="18" fillId="5" borderId="0" xfId="3" applyNumberFormat="1"/>
    <xf numFmtId="3" fontId="18" fillId="8" borderId="0" xfId="6" applyNumberFormat="1"/>
    <xf numFmtId="0" fontId="19" fillId="13" borderId="0" xfId="11" applyAlignment="1">
      <alignment horizontal="left"/>
    </xf>
    <xf numFmtId="0" fontId="19" fillId="13" borderId="10" xfId="11" applyBorder="1" applyAlignment="1">
      <alignment horizontal="left" wrapText="1"/>
    </xf>
    <xf numFmtId="167" fontId="19" fillId="13" borderId="0" xfId="11" applyNumberFormat="1"/>
    <xf numFmtId="3" fontId="18" fillId="10" borderId="0" xfId="8" applyNumberFormat="1"/>
    <xf numFmtId="0" fontId="18" fillId="29" borderId="0" xfId="32" applyAlignment="1">
      <alignment horizontal="left"/>
    </xf>
    <xf numFmtId="0" fontId="18" fillId="29" borderId="10" xfId="32" applyBorder="1" applyAlignment="1">
      <alignment horizontal="left" wrapText="1"/>
    </xf>
    <xf numFmtId="167" fontId="18" fillId="29" borderId="0" xfId="32" applyNumberFormat="1"/>
    <xf numFmtId="0" fontId="19" fillId="15" borderId="0" xfId="13" applyAlignment="1">
      <alignment horizontal="left"/>
    </xf>
    <xf numFmtId="0" fontId="19" fillId="15" borderId="10" xfId="13" applyBorder="1" applyAlignment="1">
      <alignment horizontal="left" wrapText="1"/>
    </xf>
    <xf numFmtId="0" fontId="19" fillId="15" borderId="0" xfId="13" applyAlignment="1">
      <alignment horizontal="left" wrapText="1"/>
    </xf>
    <xf numFmtId="167" fontId="19" fillId="15" borderId="0" xfId="13" applyNumberFormat="1"/>
    <xf numFmtId="0" fontId="25" fillId="10" borderId="0" xfId="18" applyFill="1" applyAlignment="1">
      <alignment horizontal="left"/>
    </xf>
    <xf numFmtId="0" fontId="25" fillId="8" borderId="0" xfId="18" applyFill="1" applyAlignment="1">
      <alignment horizontal="left"/>
    </xf>
    <xf numFmtId="167" fontId="19" fillId="27" borderId="0" xfId="30" applyNumberFormat="1" applyAlignment="1">
      <alignment horizontal="center"/>
    </xf>
    <xf numFmtId="168" fontId="19" fillId="27" borderId="0" xfId="30" applyNumberFormat="1"/>
    <xf numFmtId="0" fontId="18" fillId="26" borderId="0" xfId="29" applyAlignment="1">
      <alignment horizontal="left"/>
    </xf>
    <xf numFmtId="0" fontId="18" fillId="26" borderId="10" xfId="29" applyBorder="1" applyAlignment="1">
      <alignment horizontal="left" wrapText="1"/>
    </xf>
    <xf numFmtId="167" fontId="18" fillId="26" borderId="0" xfId="29" applyNumberFormat="1"/>
    <xf numFmtId="167" fontId="18" fillId="26" borderId="0" xfId="29" applyNumberFormat="1" applyAlignment="1">
      <alignment horizontal="center"/>
    </xf>
    <xf numFmtId="168" fontId="18" fillId="26" borderId="0" xfId="29" applyNumberFormat="1"/>
    <xf numFmtId="167" fontId="18" fillId="31" borderId="0" xfId="34" applyNumberFormat="1" applyAlignment="1">
      <alignment horizontal="center"/>
    </xf>
    <xf numFmtId="168" fontId="18" fillId="31" borderId="0" xfId="34" applyNumberFormat="1"/>
    <xf numFmtId="167" fontId="19" fillId="16" borderId="0" xfId="14" applyNumberFormat="1" applyAlignment="1">
      <alignment horizontal="center"/>
    </xf>
    <xf numFmtId="168" fontId="19" fillId="16" borderId="0" xfId="14" applyNumberFormat="1"/>
    <xf numFmtId="0" fontId="18" fillId="11" borderId="0" xfId="9" applyAlignment="1">
      <alignment horizontal="left"/>
    </xf>
    <xf numFmtId="0" fontId="18" fillId="11" borderId="10" xfId="9" applyBorder="1" applyAlignment="1">
      <alignment horizontal="left" wrapText="1"/>
    </xf>
    <xf numFmtId="167" fontId="18" fillId="11" borderId="0" xfId="9" applyNumberFormat="1"/>
    <xf numFmtId="167" fontId="18" fillId="11" borderId="0" xfId="9" applyNumberFormat="1" applyAlignment="1">
      <alignment horizontal="center"/>
    </xf>
    <xf numFmtId="168" fontId="18" fillId="11" borderId="0" xfId="9" applyNumberFormat="1"/>
    <xf numFmtId="167" fontId="18" fillId="3" borderId="0" xfId="1" applyNumberFormat="1" applyAlignment="1">
      <alignment horizontal="center"/>
    </xf>
    <xf numFmtId="0" fontId="19" fillId="25" borderId="0" xfId="28"/>
    <xf numFmtId="17" fontId="19" fillId="25" borderId="0" xfId="28" applyNumberFormat="1"/>
    <xf numFmtId="167" fontId="19" fillId="25" borderId="0" xfId="28" applyNumberFormat="1"/>
    <xf numFmtId="9" fontId="19" fillId="25" borderId="0" xfId="28" applyNumberFormat="1"/>
    <xf numFmtId="168" fontId="19" fillId="25" borderId="0" xfId="28" applyNumberFormat="1"/>
    <xf numFmtId="167" fontId="31" fillId="25" borderId="0" xfId="27" applyNumberFormat="1" applyFill="1"/>
    <xf numFmtId="9" fontId="31" fillId="25" borderId="0" xfId="27" applyNumberFormat="1" applyFill="1"/>
    <xf numFmtId="0" fontId="19" fillId="30" borderId="0" xfId="33"/>
    <xf numFmtId="17" fontId="19" fillId="30" borderId="0" xfId="33" applyNumberFormat="1"/>
    <xf numFmtId="167" fontId="19" fillId="30" borderId="0" xfId="33" applyNumberFormat="1"/>
    <xf numFmtId="9" fontId="19" fillId="30" borderId="0" xfId="33" applyNumberFormat="1"/>
    <xf numFmtId="168" fontId="19" fillId="30" borderId="0" xfId="33" applyNumberFormat="1"/>
    <xf numFmtId="0" fontId="19" fillId="28" borderId="0" xfId="31"/>
    <xf numFmtId="17" fontId="19" fillId="28" borderId="0" xfId="31" applyNumberFormat="1"/>
    <xf numFmtId="167" fontId="19" fillId="28" borderId="0" xfId="31" applyNumberFormat="1"/>
    <xf numFmtId="9" fontId="19" fillId="28" borderId="0" xfId="31" applyNumberFormat="1"/>
    <xf numFmtId="168" fontId="19" fillId="28" borderId="0" xfId="31" applyNumberFormat="1"/>
    <xf numFmtId="167" fontId="31" fillId="28" borderId="0" xfId="27" applyNumberFormat="1" applyFill="1"/>
    <xf numFmtId="9" fontId="31" fillId="28" borderId="0" xfId="27" applyNumberFormat="1" applyFill="1"/>
    <xf numFmtId="0" fontId="20" fillId="7" borderId="0" xfId="16" applyFill="1" applyAlignment="1">
      <alignment horizontal="left"/>
    </xf>
    <xf numFmtId="0" fontId="20" fillId="8" borderId="0" xfId="16" applyFill="1" applyAlignment="1">
      <alignment horizontal="left"/>
    </xf>
    <xf numFmtId="0" fontId="20" fillId="10" borderId="0" xfId="16" applyFill="1" applyAlignment="1">
      <alignment horizontal="left"/>
    </xf>
    <xf numFmtId="0" fontId="20" fillId="0" borderId="0" xfId="16" applyAlignment="1">
      <alignment vertical="center" wrapText="1"/>
    </xf>
    <xf numFmtId="44" fontId="0" fillId="0" borderId="0" xfId="25" applyFont="1"/>
    <xf numFmtId="170" fontId="0" fillId="0" borderId="0" xfId="19" applyNumberFormat="1" applyFont="1"/>
    <xf numFmtId="44" fontId="0" fillId="32" borderId="12" xfId="35" applyNumberFormat="1" applyFont="1"/>
    <xf numFmtId="0" fontId="0" fillId="33" borderId="0" xfId="0" applyFill="1"/>
    <xf numFmtId="0" fontId="0" fillId="33" borderId="0" xfId="0" applyFill="1" applyAlignment="1">
      <alignment horizontal="right"/>
    </xf>
    <xf numFmtId="170" fontId="1" fillId="33" borderId="0" xfId="19" applyNumberFormat="1" applyFont="1" applyFill="1"/>
    <xf numFmtId="0" fontId="0" fillId="24" borderId="0" xfId="0" applyFill="1"/>
    <xf numFmtId="0" fontId="32" fillId="28" borderId="0" xfId="31" applyFont="1"/>
    <xf numFmtId="0" fontId="20" fillId="21" borderId="0" xfId="16" applyFill="1" applyAlignment="1">
      <alignment horizontal="left"/>
    </xf>
    <xf numFmtId="0" fontId="25" fillId="21" borderId="0" xfId="18" applyFill="1" applyAlignment="1">
      <alignment horizontal="left"/>
    </xf>
    <xf numFmtId="3" fontId="0" fillId="21" borderId="0" xfId="0" applyNumberFormat="1" applyFill="1"/>
    <xf numFmtId="0" fontId="0" fillId="22" borderId="0" xfId="0" applyFill="1"/>
    <xf numFmtId="0" fontId="18" fillId="21" borderId="0" xfId="3" applyFill="1" applyAlignment="1">
      <alignment horizontal="left"/>
    </xf>
    <xf numFmtId="0" fontId="0" fillId="21" borderId="10" xfId="3" applyFont="1" applyFill="1" applyBorder="1" applyAlignment="1">
      <alignment horizontal="left" wrapText="1"/>
    </xf>
    <xf numFmtId="0" fontId="19" fillId="34" borderId="0" xfId="11" applyFill="1" applyAlignment="1">
      <alignment horizontal="left"/>
    </xf>
    <xf numFmtId="0" fontId="19" fillId="34" borderId="10" xfId="11" applyFill="1" applyBorder="1" applyAlignment="1">
      <alignment horizontal="left" wrapText="1"/>
    </xf>
    <xf numFmtId="167" fontId="18" fillId="21" borderId="0" xfId="3" applyNumberFormat="1" applyFill="1"/>
    <xf numFmtId="167" fontId="0" fillId="34" borderId="0" xfId="0" applyNumberFormat="1" applyFill="1"/>
    <xf numFmtId="0" fontId="20" fillId="21" borderId="0" xfId="16" applyFill="1" applyAlignment="1">
      <alignment horizontal="left" vertical="top" wrapText="1"/>
    </xf>
    <xf numFmtId="0" fontId="25" fillId="22" borderId="0" xfId="18" applyFill="1" applyAlignment="1">
      <alignment horizontal="left"/>
    </xf>
    <xf numFmtId="0" fontId="20" fillId="22" borderId="0" xfId="16" applyFill="1"/>
    <xf numFmtId="0" fontId="20" fillId="35" borderId="0" xfId="16" applyFill="1" applyAlignment="1">
      <alignment horizontal="left"/>
    </xf>
    <xf numFmtId="0" fontId="0" fillId="36" borderId="0" xfId="0" applyFill="1"/>
    <xf numFmtId="0" fontId="19" fillId="36" borderId="0" xfId="0" applyFont="1" applyFill="1" applyAlignment="1">
      <alignment wrapText="1"/>
    </xf>
    <xf numFmtId="0" fontId="0" fillId="35" borderId="10" xfId="5" applyFont="1" applyFill="1" applyBorder="1" applyAlignment="1">
      <alignment horizontal="left" wrapText="1"/>
    </xf>
    <xf numFmtId="0" fontId="0" fillId="7" borderId="10" xfId="5" applyFont="1" applyBorder="1" applyAlignment="1">
      <alignment horizontal="left" wrapText="1"/>
    </xf>
    <xf numFmtId="170" fontId="0" fillId="36" borderId="0" xfId="0" applyNumberFormat="1" applyFill="1"/>
    <xf numFmtId="0" fontId="19" fillId="0" borderId="0" xfId="0" quotePrefix="1" applyFont="1"/>
    <xf numFmtId="10" fontId="0" fillId="0" borderId="0" xfId="20" applyNumberFormat="1" applyFont="1"/>
    <xf numFmtId="176" fontId="0" fillId="0" borderId="0" xfId="0" applyNumberFormat="1"/>
    <xf numFmtId="2" fontId="0" fillId="0" borderId="0" xfId="0" applyNumberFormat="1"/>
    <xf numFmtId="176" fontId="0" fillId="0" borderId="0" xfId="25" applyNumberFormat="1" applyFont="1"/>
    <xf numFmtId="176" fontId="0" fillId="0" borderId="2" xfId="0" applyNumberFormat="1" applyBorder="1"/>
    <xf numFmtId="1" fontId="0" fillId="0" borderId="0" xfId="0" applyNumberFormat="1"/>
    <xf numFmtId="1" fontId="0" fillId="0" borderId="2" xfId="0" applyNumberFormat="1" applyBorder="1"/>
    <xf numFmtId="170" fontId="0" fillId="0" borderId="2" xfId="19" applyNumberFormat="1" applyFont="1" applyBorder="1"/>
    <xf numFmtId="0" fontId="5" fillId="0" borderId="0" xfId="0" applyFont="1" applyAlignment="1">
      <alignment horizontal="centerContinuous"/>
    </xf>
    <xf numFmtId="0" fontId="5" fillId="0" borderId="0" xfId="0" applyFont="1"/>
    <xf numFmtId="0" fontId="2" fillId="0" borderId="0" xfId="0" applyFont="1" applyAlignment="1">
      <alignment horizontal="center" vertical="center" wrapText="1"/>
    </xf>
    <xf numFmtId="0" fontId="5" fillId="0" borderId="0" xfId="0" applyFont="1" applyAlignment="1">
      <alignment horizontal="center"/>
    </xf>
    <xf numFmtId="0" fontId="24" fillId="0" borderId="0" xfId="36" applyAlignment="1">
      <alignment horizontal="center" textRotation="90" wrapText="1"/>
    </xf>
    <xf numFmtId="168" fontId="0" fillId="0" borderId="0" xfId="20" applyNumberFormat="1" applyFont="1"/>
    <xf numFmtId="2" fontId="0" fillId="0" borderId="0" xfId="20" applyNumberFormat="1" applyFont="1"/>
    <xf numFmtId="165" fontId="0" fillId="0" borderId="0" xfId="19" applyFont="1"/>
    <xf numFmtId="0" fontId="24" fillId="0" borderId="0" xfId="36" applyAlignment="1">
      <alignment horizontal="center" textRotation="90"/>
    </xf>
    <xf numFmtId="0" fontId="20" fillId="24" borderId="3" xfId="16" applyFill="1" applyBorder="1"/>
    <xf numFmtId="0" fontId="0" fillId="24" borderId="3" xfId="0" applyFill="1" applyBorder="1"/>
    <xf numFmtId="0" fontId="20" fillId="24" borderId="3" xfId="16" applyFill="1" applyBorder="1" applyAlignment="1">
      <alignment wrapText="1"/>
    </xf>
    <xf numFmtId="0" fontId="11" fillId="24" borderId="3" xfId="0" quotePrefix="1" applyFont="1" applyFill="1" applyBorder="1" applyAlignment="1">
      <alignment horizontal="right"/>
    </xf>
    <xf numFmtId="0" fontId="0" fillId="24" borderId="1" xfId="0" applyFill="1" applyBorder="1"/>
    <xf numFmtId="0" fontId="25" fillId="24" borderId="3" xfId="18" applyFill="1" applyBorder="1"/>
    <xf numFmtId="0" fontId="25" fillId="24" borderId="4" xfId="18" applyFill="1" applyBorder="1"/>
    <xf numFmtId="0" fontId="0" fillId="24" borderId="5" xfId="0" applyFill="1" applyBorder="1"/>
    <xf numFmtId="0" fontId="20" fillId="24" borderId="3" xfId="16" applyFill="1" applyBorder="1" applyAlignment="1">
      <alignment horizontal="right"/>
    </xf>
    <xf numFmtId="0" fontId="25" fillId="24" borderId="3" xfId="18" applyFill="1" applyBorder="1" applyAlignment="1">
      <alignment horizontal="center" wrapText="1"/>
    </xf>
    <xf numFmtId="2" fontId="44" fillId="0" borderId="0" xfId="0" applyNumberFormat="1" applyFont="1"/>
    <xf numFmtId="0" fontId="44" fillId="0" borderId="0" xfId="36" applyFont="1" applyAlignment="1">
      <alignment horizontal="center" textRotation="90" wrapText="1"/>
    </xf>
    <xf numFmtId="0" fontId="42" fillId="37" borderId="3" xfId="60" applyBorder="1"/>
    <xf numFmtId="175" fontId="20" fillId="24" borderId="0" xfId="16" applyNumberFormat="1" applyFill="1" applyAlignment="1">
      <alignment horizontal="left"/>
    </xf>
    <xf numFmtId="44" fontId="20" fillId="24" borderId="0" xfId="25" applyFont="1" applyFill="1"/>
    <xf numFmtId="166" fontId="20" fillId="24" borderId="0" xfId="16" applyNumberFormat="1" applyFill="1"/>
    <xf numFmtId="166" fontId="0" fillId="24" borderId="0" xfId="17" applyFont="1" applyFill="1"/>
    <xf numFmtId="0" fontId="42" fillId="37" borderId="0" xfId="60"/>
    <xf numFmtId="166" fontId="42" fillId="37" borderId="0" xfId="60" applyNumberFormat="1"/>
    <xf numFmtId="0" fontId="0" fillId="24" borderId="0" xfId="17" applyNumberFormat="1" applyFont="1" applyFill="1" applyAlignment="1">
      <alignment horizontal="right" indent="1"/>
    </xf>
    <xf numFmtId="2" fontId="43" fillId="38" borderId="0" xfId="61" applyNumberFormat="1" applyAlignment="1">
      <alignment horizontal="right" indent="1"/>
    </xf>
    <xf numFmtId="0" fontId="43" fillId="38" borderId="3" xfId="61" applyBorder="1" applyAlignment="1">
      <alignment horizontal="right"/>
    </xf>
    <xf numFmtId="0" fontId="0" fillId="24" borderId="6" xfId="0" applyFill="1" applyBorder="1"/>
    <xf numFmtId="0" fontId="25" fillId="24" borderId="0" xfId="18" applyFill="1" applyAlignment="1">
      <alignment horizontal="center" wrapText="1"/>
    </xf>
    <xf numFmtId="44" fontId="20" fillId="24" borderId="0" xfId="25" applyFont="1" applyFill="1" applyAlignment="1">
      <alignment horizontal="left" indent="2"/>
    </xf>
    <xf numFmtId="166" fontId="20" fillId="24" borderId="0" xfId="16" applyNumberFormat="1" applyFill="1" applyAlignment="1">
      <alignment horizontal="left" indent="2"/>
    </xf>
    <xf numFmtId="166" fontId="0" fillId="24" borderId="0" xfId="17" applyFont="1" applyFill="1" applyAlignment="1">
      <alignment horizontal="left" indent="2"/>
    </xf>
    <xf numFmtId="168" fontId="45" fillId="24" borderId="0" xfId="20" applyNumberFormat="1" applyFont="1" applyFill="1"/>
    <xf numFmtId="4" fontId="19" fillId="0" borderId="0" xfId="0" applyNumberFormat="1" applyFont="1"/>
    <xf numFmtId="195" fontId="19" fillId="0" borderId="0" xfId="0" applyNumberFormat="1" applyFont="1"/>
    <xf numFmtId="0" fontId="19" fillId="0" borderId="0" xfId="13" applyFill="1" applyAlignment="1">
      <alignment horizontal="left" wrapText="1"/>
    </xf>
    <xf numFmtId="14" fontId="0" fillId="24" borderId="14" xfId="0" applyNumberFormat="1" applyFill="1" applyBorder="1" applyAlignment="1">
      <alignment horizontal="right"/>
    </xf>
    <xf numFmtId="0" fontId="20" fillId="0" borderId="0" xfId="16" applyAlignment="1">
      <alignment horizontal="center" wrapText="1"/>
    </xf>
    <xf numFmtId="0" fontId="43" fillId="38" borderId="0" xfId="61"/>
    <xf numFmtId="0" fontId="0" fillId="24" borderId="8" xfId="0" applyFill="1" applyBorder="1" applyAlignment="1">
      <alignment horizontal="right" indent="1"/>
    </xf>
    <xf numFmtId="10" fontId="19" fillId="12" borderId="0" xfId="10" applyNumberFormat="1"/>
    <xf numFmtId="10" fontId="18" fillId="4" borderId="0" xfId="2" applyNumberFormat="1"/>
    <xf numFmtId="10" fontId="18" fillId="7" borderId="0" xfId="5" applyNumberFormat="1"/>
    <xf numFmtId="0" fontId="31" fillId="24" borderId="1" xfId="0" applyFont="1" applyFill="1" applyBorder="1"/>
    <xf numFmtId="0" fontId="49" fillId="0" borderId="9" xfId="22" applyFont="1"/>
    <xf numFmtId="200" fontId="0" fillId="0" borderId="0" xfId="0" applyNumberFormat="1"/>
    <xf numFmtId="199" fontId="48" fillId="40" borderId="20" xfId="63" applyNumberFormat="1"/>
    <xf numFmtId="197" fontId="47" fillId="39" borderId="20" xfId="62" applyNumberFormat="1" applyAlignment="1">
      <alignment horizontal="left" indent="1"/>
    </xf>
    <xf numFmtId="170" fontId="47" fillId="39" borderId="20" xfId="62" applyNumberFormat="1"/>
    <xf numFmtId="201" fontId="47" fillId="39" borderId="20" xfId="62" applyNumberFormat="1"/>
    <xf numFmtId="199" fontId="47" fillId="39" borderId="20" xfId="62" applyNumberFormat="1"/>
    <xf numFmtId="0" fontId="49" fillId="0" borderId="9" xfId="22" quotePrefix="1" applyFont="1"/>
    <xf numFmtId="196" fontId="50" fillId="39" borderId="20" xfId="62" applyNumberFormat="1" applyFont="1"/>
    <xf numFmtId="44" fontId="50" fillId="39" borderId="20" xfId="62" applyNumberFormat="1" applyFont="1"/>
    <xf numFmtId="0" fontId="22" fillId="24" borderId="0" xfId="22" applyFill="1" applyBorder="1"/>
    <xf numFmtId="0" fontId="22" fillId="0" borderId="0" xfId="22" applyBorder="1"/>
    <xf numFmtId="0" fontId="25" fillId="24" borderId="0" xfId="18" applyFill="1"/>
    <xf numFmtId="0" fontId="25" fillId="24" borderId="6" xfId="18" applyFill="1" applyBorder="1"/>
    <xf numFmtId="44" fontId="48" fillId="40" borderId="22" xfId="63" applyNumberFormat="1" applyBorder="1"/>
    <xf numFmtId="198" fontId="47" fillId="39" borderId="23" xfId="62" applyNumberFormat="1" applyBorder="1"/>
    <xf numFmtId="44" fontId="47" fillId="39" borderId="22" xfId="62" applyNumberFormat="1" applyBorder="1"/>
    <xf numFmtId="198" fontId="48" fillId="40" borderId="23" xfId="63" applyNumberFormat="1" applyBorder="1"/>
    <xf numFmtId="196" fontId="47" fillId="39" borderId="22" xfId="62" applyNumberFormat="1" applyBorder="1"/>
    <xf numFmtId="0" fontId="26" fillId="33" borderId="0" xfId="0" applyFont="1" applyFill="1"/>
    <xf numFmtId="166" fontId="26" fillId="33" borderId="0" xfId="0" applyNumberFormat="1" applyFont="1" applyFill="1"/>
    <xf numFmtId="0" fontId="51" fillId="33" borderId="0" xfId="0" applyFont="1" applyFill="1" applyAlignment="1">
      <alignment horizontal="right"/>
    </xf>
    <xf numFmtId="175" fontId="51" fillId="33" borderId="0" xfId="0" applyNumberFormat="1" applyFont="1" applyFill="1" applyAlignment="1">
      <alignment horizontal="left"/>
    </xf>
    <xf numFmtId="166" fontId="26" fillId="33" borderId="2" xfId="0" applyNumberFormat="1" applyFont="1" applyFill="1" applyBorder="1"/>
    <xf numFmtId="166" fontId="54" fillId="0" borderId="0" xfId="17" applyFont="1"/>
    <xf numFmtId="202" fontId="11" fillId="0" borderId="0" xfId="20" applyNumberFormat="1" applyFont="1"/>
    <xf numFmtId="3" fontId="0" fillId="22" borderId="0" xfId="0" applyNumberFormat="1" applyFill="1"/>
    <xf numFmtId="0" fontId="38" fillId="0" borderId="0" xfId="18" applyFont="1" applyAlignment="1">
      <alignment horizontal="center" wrapText="1"/>
    </xf>
    <xf numFmtId="0" fontId="20" fillId="0" borderId="0" xfId="16" applyAlignment="1">
      <alignment horizontal="left" indent="9"/>
    </xf>
    <xf numFmtId="0" fontId="24" fillId="0" borderId="11" xfId="24" applyAlignment="1">
      <alignment wrapText="1"/>
    </xf>
    <xf numFmtId="0" fontId="24" fillId="0" borderId="0" xfId="24" applyBorder="1" applyAlignment="1">
      <alignment wrapText="1"/>
    </xf>
    <xf numFmtId="0" fontId="18" fillId="4" borderId="0" xfId="2" applyAlignment="1">
      <alignment horizontal="left" textRotation="90" wrapText="1"/>
    </xf>
    <xf numFmtId="0" fontId="18" fillId="7" borderId="0" xfId="5" applyAlignment="1">
      <alignment horizontal="left" textRotation="90" wrapText="1"/>
    </xf>
    <xf numFmtId="0" fontId="19" fillId="12" borderId="0" xfId="10" applyAlignment="1">
      <alignment horizontal="left" textRotation="90" wrapText="1"/>
    </xf>
    <xf numFmtId="0" fontId="31" fillId="0" borderId="0" xfId="27" applyAlignment="1">
      <alignment wrapText="1"/>
    </xf>
    <xf numFmtId="0" fontId="36" fillId="0" borderId="0" xfId="16" applyFont="1" applyAlignment="1">
      <alignment horizontal="left" vertical="center" wrapText="1"/>
    </xf>
    <xf numFmtId="0" fontId="37" fillId="0" borderId="0" xfId="0" applyFont="1"/>
    <xf numFmtId="0" fontId="18" fillId="31" borderId="0" xfId="34" applyAlignment="1">
      <alignment horizontal="left" textRotation="90" wrapText="1"/>
    </xf>
    <xf numFmtId="0" fontId="18" fillId="11" borderId="0" xfId="9" applyAlignment="1">
      <alignment horizontal="left" textRotation="90" wrapText="1"/>
    </xf>
    <xf numFmtId="0" fontId="19" fillId="16" borderId="0" xfId="14" applyAlignment="1">
      <alignment horizontal="left" textRotation="90" wrapText="1"/>
    </xf>
    <xf numFmtId="0" fontId="19" fillId="28" borderId="0" xfId="31" applyAlignment="1">
      <alignment horizontal="left" wrapText="1"/>
    </xf>
    <xf numFmtId="0" fontId="19" fillId="28" borderId="0" xfId="31"/>
    <xf numFmtId="0" fontId="19" fillId="30" borderId="0" xfId="33" applyAlignment="1">
      <alignment horizontal="left" wrapText="1"/>
    </xf>
    <xf numFmtId="0" fontId="19" fillId="30" borderId="0" xfId="33"/>
    <xf numFmtId="0" fontId="18" fillId="3" borderId="0" xfId="1" applyAlignment="1">
      <alignment horizontal="left" textRotation="90" wrapText="1"/>
    </xf>
    <xf numFmtId="0" fontId="18" fillId="26" borderId="0" xfId="29" applyAlignment="1">
      <alignment horizontal="left" textRotation="90" wrapText="1"/>
    </xf>
    <xf numFmtId="0" fontId="19" fillId="27" borderId="0" xfId="30" applyAlignment="1">
      <alignment horizontal="left" textRotation="90" wrapText="1"/>
    </xf>
    <xf numFmtId="0" fontId="19" fillId="25" borderId="0" xfId="28" applyAlignment="1">
      <alignment horizontal="left" wrapText="1"/>
    </xf>
    <xf numFmtId="0" fontId="19" fillId="25" borderId="0" xfId="28"/>
    <xf numFmtId="0" fontId="7" fillId="21" borderId="0" xfId="0" applyFont="1" applyFill="1" applyAlignment="1">
      <alignment horizontal="center" vertical="center" textRotation="90" wrapText="1"/>
    </xf>
    <xf numFmtId="0" fontId="16" fillId="21" borderId="0" xfId="0" applyFont="1" applyFill="1" applyAlignment="1">
      <alignment horizontal="center" vertical="center" textRotation="90" wrapText="1"/>
    </xf>
    <xf numFmtId="0" fontId="17" fillId="19" borderId="0" xfId="0" applyFont="1" applyFill="1" applyAlignment="1">
      <alignment horizontal="center" vertical="center" textRotation="90" wrapText="1"/>
    </xf>
    <xf numFmtId="0" fontId="16" fillId="17" borderId="0" xfId="0" applyFont="1" applyFill="1" applyAlignment="1">
      <alignment horizontal="center" vertical="center" textRotation="90" wrapText="1"/>
    </xf>
    <xf numFmtId="0" fontId="16" fillId="20" borderId="0" xfId="0" applyFont="1" applyFill="1" applyAlignment="1">
      <alignment horizontal="center" vertical="center" textRotation="90" wrapText="1"/>
    </xf>
    <xf numFmtId="0" fontId="17" fillId="18" borderId="0" xfId="0" applyFont="1" applyFill="1" applyAlignment="1">
      <alignment horizontal="center" vertical="center" textRotation="90" wrapText="1"/>
    </xf>
    <xf numFmtId="0" fontId="20" fillId="0" borderId="0" xfId="16" applyAlignment="1">
      <alignment horizontal="left" vertical="center" wrapText="1"/>
    </xf>
    <xf numFmtId="0" fontId="0" fillId="0" borderId="0" xfId="0"/>
    <xf numFmtId="0" fontId="22" fillId="0" borderId="9" xfId="22" applyAlignment="1">
      <alignment horizontal="center"/>
    </xf>
    <xf numFmtId="0" fontId="38" fillId="0" borderId="0" xfId="18" applyFont="1" applyAlignment="1">
      <alignment horizontal="center" wrapText="1"/>
    </xf>
    <xf numFmtId="0" fontId="22" fillId="0" borderId="9" xfId="22" applyAlignment="1">
      <alignment horizontal="center" wrapText="1"/>
    </xf>
    <xf numFmtId="0" fontId="20" fillId="0" borderId="0" xfId="16" applyAlignment="1">
      <alignment horizontal="center" wrapText="1"/>
    </xf>
    <xf numFmtId="0" fontId="20" fillId="0" borderId="0" xfId="16" applyAlignment="1">
      <alignment horizontal="center"/>
    </xf>
    <xf numFmtId="0" fontId="20" fillId="0" borderId="13" xfId="16" applyBorder="1" applyAlignment="1">
      <alignment wrapText="1"/>
    </xf>
    <xf numFmtId="0" fontId="20" fillId="0" borderId="0" xfId="16" applyAlignment="1">
      <alignment wrapText="1"/>
    </xf>
    <xf numFmtId="0" fontId="20" fillId="0" borderId="0" xfId="16" applyAlignment="1">
      <alignment vertical="center" wrapText="1"/>
    </xf>
    <xf numFmtId="0" fontId="25" fillId="24" borderId="0" xfId="18" applyFill="1" applyAlignment="1">
      <alignment horizontal="center"/>
    </xf>
    <xf numFmtId="0" fontId="20" fillId="24" borderId="0" xfId="16" applyFill="1" applyAlignment="1">
      <alignment horizontal="center" wrapText="1"/>
    </xf>
    <xf numFmtId="0" fontId="20" fillId="24" borderId="0" xfId="16" applyFill="1" applyAlignment="1">
      <alignment vertical="center" wrapText="1"/>
    </xf>
    <xf numFmtId="0" fontId="20" fillId="0" borderId="21" xfId="16" applyBorder="1" applyAlignment="1">
      <alignment vertical="center" wrapText="1"/>
    </xf>
    <xf numFmtId="0" fontId="0" fillId="0" borderId="21" xfId="0" applyBorder="1"/>
    <xf numFmtId="0" fontId="0" fillId="0" borderId="0" xfId="0" applyAlignment="1">
      <alignment wrapText="1"/>
    </xf>
    <xf numFmtId="0" fontId="8" fillId="0" borderId="0" xfId="0" applyFont="1" applyAlignment="1">
      <alignment wrapText="1"/>
    </xf>
    <xf numFmtId="0" fontId="12" fillId="0" borderId="0" xfId="0" applyFont="1" applyAlignment="1">
      <alignment wrapText="1"/>
    </xf>
    <xf numFmtId="0" fontId="0" fillId="41" borderId="0" xfId="0" applyFill="1" applyAlignment="1">
      <alignment horizontal="center"/>
    </xf>
    <xf numFmtId="0" fontId="20" fillId="0" borderId="0" xfId="16" applyAlignment="1">
      <alignment vertical="top" wrapText="1"/>
    </xf>
    <xf numFmtId="0" fontId="21" fillId="0" borderId="0" xfId="21"/>
    <xf numFmtId="0" fontId="34" fillId="0" borderId="0" xfId="0" applyFont="1" applyAlignment="1">
      <alignment vertical="center"/>
    </xf>
    <xf numFmtId="0" fontId="35" fillId="0" borderId="0" xfId="0" applyFont="1" applyAlignment="1">
      <alignment vertical="center"/>
    </xf>
    <xf numFmtId="0" fontId="25" fillId="0" borderId="0" xfId="18"/>
    <xf numFmtId="0" fontId="52" fillId="33" borderId="0" xfId="0" applyFont="1" applyFill="1" applyAlignment="1">
      <alignment horizontal="center"/>
    </xf>
    <xf numFmtId="0" fontId="20" fillId="24" borderId="17" xfId="16" applyFill="1" applyBorder="1" applyAlignment="1">
      <alignment horizontal="right"/>
    </xf>
    <xf numFmtId="0" fontId="0" fillId="0" borderId="18" xfId="0" applyBorder="1"/>
    <xf numFmtId="0" fontId="20" fillId="24" borderId="18" xfId="16" applyFill="1" applyBorder="1"/>
    <xf numFmtId="0" fontId="20" fillId="24" borderId="19" xfId="16" applyFill="1" applyBorder="1"/>
    <xf numFmtId="0" fontId="22" fillId="24" borderId="15" xfId="22" applyFill="1" applyBorder="1"/>
    <xf numFmtId="0" fontId="22" fillId="0" borderId="9" xfId="22"/>
    <xf numFmtId="0" fontId="22" fillId="24" borderId="9" xfId="22" applyFill="1"/>
    <xf numFmtId="0" fontId="0" fillId="24" borderId="3" xfId="0" applyFill="1" applyBorder="1"/>
    <xf numFmtId="0" fontId="0" fillId="24" borderId="0" xfId="0" applyFill="1"/>
    <xf numFmtId="0" fontId="46" fillId="24" borderId="1" xfId="0" applyFont="1" applyFill="1" applyBorder="1" applyAlignment="1">
      <alignment vertical="top" wrapText="1"/>
    </xf>
    <xf numFmtId="0" fontId="46" fillId="0" borderId="1" xfId="0" applyFont="1" applyBorder="1" applyAlignment="1">
      <alignment vertical="top" wrapText="1"/>
    </xf>
    <xf numFmtId="0" fontId="25" fillId="24" borderId="3" xfId="18" applyFill="1" applyBorder="1" applyAlignment="1">
      <alignment horizontal="center"/>
    </xf>
    <xf numFmtId="0" fontId="20" fillId="24" borderId="3" xfId="16" applyFill="1" applyBorder="1" applyAlignment="1">
      <alignment horizontal="center" wrapText="1"/>
    </xf>
    <xf numFmtId="0" fontId="22" fillId="24" borderId="15" xfId="22" applyFill="1" applyBorder="1" applyAlignment="1">
      <alignment wrapText="1"/>
    </xf>
    <xf numFmtId="0" fontId="22" fillId="24" borderId="9" xfId="22" applyFill="1" applyAlignment="1">
      <alignment wrapText="1"/>
    </xf>
    <xf numFmtId="0" fontId="22" fillId="0" borderId="9" xfId="22" applyAlignment="1">
      <alignment wrapText="1"/>
    </xf>
    <xf numFmtId="0" fontId="21" fillId="24" borderId="7" xfId="21" applyFill="1" applyBorder="1" applyAlignment="1">
      <alignment horizontal="center"/>
    </xf>
    <xf numFmtId="0" fontId="21" fillId="24" borderId="14" xfId="21" applyFill="1" applyBorder="1" applyAlignment="1">
      <alignment horizontal="center"/>
    </xf>
    <xf numFmtId="0" fontId="14" fillId="24" borderId="0" xfId="18" applyFont="1" applyFill="1" applyAlignment="1">
      <alignment horizontal="center"/>
    </xf>
    <xf numFmtId="0" fontId="25" fillId="24" borderId="3" xfId="18" applyFill="1" applyBorder="1" applyAlignment="1">
      <alignment horizontal="center" wrapText="1"/>
    </xf>
    <xf numFmtId="0" fontId="25" fillId="24" borderId="0" xfId="18" applyFill="1" applyAlignment="1">
      <alignment horizontal="center" wrapText="1"/>
    </xf>
    <xf numFmtId="0" fontId="23" fillId="24" borderId="16" xfId="23" applyFill="1" applyBorder="1"/>
    <xf numFmtId="0" fontId="23" fillId="24" borderId="10" xfId="23" applyFill="1"/>
    <xf numFmtId="0" fontId="0" fillId="0" borderId="0" xfId="0" applyAlignment="1">
      <alignment horizontal="center" wrapText="1"/>
    </xf>
  </cellXfs>
  <cellStyles count="79">
    <cellStyle name="0mitP" xfId="38" xr:uid="{00000000-0005-0000-0000-000000000000}"/>
    <cellStyle name="0ohneP" xfId="39" xr:uid="{00000000-0005-0000-0000-000001000000}"/>
    <cellStyle name="10mitP" xfId="40" xr:uid="{00000000-0005-0000-0000-000002000000}"/>
    <cellStyle name="10mitP 2" xfId="71" xr:uid="{471669B6-109C-45CB-95E3-0A152B917C54}"/>
    <cellStyle name="10mitP 3" xfId="65" xr:uid="{2017BD5D-4A1B-4A52-82B7-280122B3FBA2}"/>
    <cellStyle name="12mitP" xfId="41" xr:uid="{00000000-0005-0000-0000-000003000000}"/>
    <cellStyle name="12ohneP" xfId="42" xr:uid="{00000000-0005-0000-0000-000004000000}"/>
    <cellStyle name="13mitP" xfId="43" xr:uid="{00000000-0005-0000-0000-000005000000}"/>
    <cellStyle name="1mitP" xfId="44" xr:uid="{00000000-0005-0000-0000-000006000000}"/>
    <cellStyle name="1ohneP" xfId="45" xr:uid="{00000000-0005-0000-0000-000007000000}"/>
    <cellStyle name="20 % - Akzent1" xfId="1" builtinId="30"/>
    <cellStyle name="20 % - Akzent2" xfId="2" builtinId="34"/>
    <cellStyle name="20 % - Akzent3" xfId="3" builtinId="38"/>
    <cellStyle name="20 % - Akzent4" xfId="4" builtinId="42"/>
    <cellStyle name="20 % - Akzent5" xfId="32" builtinId="46"/>
    <cellStyle name="20 % - Akzent6" xfId="34" builtinId="50"/>
    <cellStyle name="2mitP" xfId="46" xr:uid="{00000000-0005-0000-0000-00000E000000}"/>
    <cellStyle name="2ohneP" xfId="47" xr:uid="{00000000-0005-0000-0000-00000F000000}"/>
    <cellStyle name="3mitP" xfId="48" xr:uid="{00000000-0005-0000-0000-000010000000}"/>
    <cellStyle name="3mitP 2" xfId="72" xr:uid="{A437D5A8-3D99-4A8F-A77B-9DE33A96EB29}"/>
    <cellStyle name="3mitP 3" xfId="66" xr:uid="{14236D63-EB0B-4E1B-B131-692B5F161D4C}"/>
    <cellStyle name="3ohneP" xfId="49" xr:uid="{00000000-0005-0000-0000-000011000000}"/>
    <cellStyle name="40 % - Akzent1" xfId="29" builtinId="31"/>
    <cellStyle name="40 % - Akzent2" xfId="5" builtinId="35"/>
    <cellStyle name="40 % - Akzent3" xfId="6" builtinId="39"/>
    <cellStyle name="40 % - Akzent4" xfId="7" builtinId="43"/>
    <cellStyle name="40 % - Akzent5" xfId="8" builtinId="47"/>
    <cellStyle name="40 % - Akzent6" xfId="9" builtinId="51"/>
    <cellStyle name="4mitP" xfId="50" xr:uid="{00000000-0005-0000-0000-000018000000}"/>
    <cellStyle name="4ohneP" xfId="51" xr:uid="{00000000-0005-0000-0000-000019000000}"/>
    <cellStyle name="60 % - Akzent1" xfId="30" builtinId="32"/>
    <cellStyle name="60 % - Akzent2" xfId="10" builtinId="36"/>
    <cellStyle name="60 % - Akzent3" xfId="11" builtinId="40"/>
    <cellStyle name="60 % - Akzent4" xfId="12" builtinId="44"/>
    <cellStyle name="60 % - Akzent5" xfId="13" builtinId="48"/>
    <cellStyle name="60 % - Akzent6" xfId="14" builtinId="52"/>
    <cellStyle name="6mitP" xfId="52" xr:uid="{00000000-0005-0000-0000-000020000000}"/>
    <cellStyle name="6mitP 2" xfId="73" xr:uid="{C1A6DDBD-F471-41C2-B918-E41C5C7339B3}"/>
    <cellStyle name="6mitP 3" xfId="67" xr:uid="{DD7C167B-CECB-46BC-9242-509CC29BB1A8}"/>
    <cellStyle name="6ohneP" xfId="53" xr:uid="{00000000-0005-0000-0000-000021000000}"/>
    <cellStyle name="7mitP" xfId="54" xr:uid="{00000000-0005-0000-0000-000022000000}"/>
    <cellStyle name="7mitP 2" xfId="74" xr:uid="{5473F5D4-6A42-4D85-91EB-620084036C80}"/>
    <cellStyle name="7mitP 3" xfId="68" xr:uid="{1E0B1561-111C-4A14-92DB-54EC86F4B935}"/>
    <cellStyle name="9mitP" xfId="55" xr:uid="{00000000-0005-0000-0000-000023000000}"/>
    <cellStyle name="9ohneP" xfId="56" xr:uid="{00000000-0005-0000-0000-000024000000}"/>
    <cellStyle name="Akzent1" xfId="28" builtinId="29"/>
    <cellStyle name="Akzent5" xfId="31" builtinId="45"/>
    <cellStyle name="Akzent6" xfId="33" builtinId="49"/>
    <cellStyle name="Berechnung" xfId="63" builtinId="22"/>
    <cellStyle name="Dezimal [0]" xfId="15" builtinId="6" customBuiltin="1"/>
    <cellStyle name="Eingabe" xfId="62" builtinId="20"/>
    <cellStyle name="Erklärender Text" xfId="16" builtinId="53"/>
    <cellStyle name="Euro" xfId="17" xr:uid="{00000000-0005-0000-0000-00002A000000}"/>
    <cellStyle name="Fuss" xfId="57" xr:uid="{00000000-0005-0000-0000-00002B000000}"/>
    <cellStyle name="Gut" xfId="60" builtinId="26"/>
    <cellStyle name="Hyperlink 2" xfId="78" xr:uid="{1731C057-6E73-4EC9-8C36-994B940C64FE}"/>
    <cellStyle name="Komma" xfId="19" builtinId="3" customBuiltin="1"/>
    <cellStyle name="Link" xfId="18" builtinId="8" customBuiltin="1"/>
    <cellStyle name="Link 2" xfId="69" xr:uid="{DE2E4558-F8C5-4E25-B001-56389E35D775}"/>
    <cellStyle name="mitP" xfId="58" xr:uid="{00000000-0005-0000-0000-00002E000000}"/>
    <cellStyle name="Notiz" xfId="35" builtinId="10"/>
    <cellStyle name="ohneP" xfId="59" xr:uid="{00000000-0005-0000-0000-000030000000}"/>
    <cellStyle name="Prozent" xfId="20" builtinId="5" customBuiltin="1"/>
    <cellStyle name="Schlecht" xfId="61" builtinId="27"/>
    <cellStyle name="Standard" xfId="0" builtinId="0" customBuiltin="1"/>
    <cellStyle name="Standard 2" xfId="37" xr:uid="{00000000-0005-0000-0000-000033000000}"/>
    <cellStyle name="Standard 2 2" xfId="76" xr:uid="{68DA9377-D99C-4AD3-BC44-A53194C7D89A}"/>
    <cellStyle name="Standard 2 3" xfId="77" xr:uid="{AC34BEDC-34A1-44DA-82F5-FFC337575E57}"/>
    <cellStyle name="Standard 2 4" xfId="75" xr:uid="{C4805901-367E-4959-A69F-25CAF990A543}"/>
    <cellStyle name="Standard 3" xfId="70" xr:uid="{29266B4D-B999-4F84-B4E8-B7156D25F0EB}"/>
    <cellStyle name="Standard 4" xfId="64" xr:uid="{0444333E-600F-4720-8B39-F1D3A9C2D919}"/>
    <cellStyle name="Überschrift" xfId="21" builtinId="15"/>
    <cellStyle name="Überschrift 1" xfId="22" builtinId="16"/>
    <cellStyle name="Überschrift 2" xfId="23" builtinId="17"/>
    <cellStyle name="Überschrift 3" xfId="24" builtinId="18"/>
    <cellStyle name="Überschrift 4" xfId="36" builtinId="19"/>
    <cellStyle name="Währung" xfId="25" builtinId="4" customBuiltin="1"/>
    <cellStyle name="Währung [0]" xfId="26" builtinId="7" customBuiltin="1"/>
    <cellStyle name="Warnender Text" xfId="27" builtinId="11"/>
  </cellStyles>
  <dxfs count="2">
    <dxf>
      <numFmt numFmtId="176" formatCode="_-* #,##0\ &quot;€&quot;_-;\-* #,##0\ &quot;€&quot;_-;_-* &quot;-&quot;??\ &quot;€&quot;_-;_-@_-"/>
    </dxf>
    <dxf>
      <font>
        <b val="0"/>
        <i val="0"/>
        <strike val="0"/>
        <condense val="0"/>
        <extend val="0"/>
        <outline val="0"/>
        <shadow val="0"/>
        <u val="none"/>
        <vertAlign val="baseline"/>
        <sz val="11"/>
        <color theme="1"/>
        <name val="Verdana"/>
        <scheme val="minor"/>
      </font>
      <numFmt numFmtId="176" formatCode="_-* #,##0\ &quot;€&quot;_-;\-* #,##0\ &quot;€&quot;_-;_-* &quot;-&quot;??\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worksheet" Target="worksheets/sheet9.xml"/><Relationship Id="rId18" Type="http://schemas.openxmlformats.org/officeDocument/2006/relationships/theme" Target="theme/theme1.xml"/><Relationship Id="rId3" Type="http://schemas.openxmlformats.org/officeDocument/2006/relationships/worksheet" Target="worksheets/sheet2.xml"/><Relationship Id="rId21" Type="http://schemas.microsoft.com/office/2017/10/relationships/person" Target="persons/person.xml"/><Relationship Id="rId7" Type="http://schemas.openxmlformats.org/officeDocument/2006/relationships/chartsheet" Target="chartsheets/sheet3.xml"/><Relationship Id="rId12" Type="http://schemas.openxmlformats.org/officeDocument/2006/relationships/worksheet" Target="worksheets/sheet8.xml"/><Relationship Id="rId17" Type="http://schemas.openxmlformats.org/officeDocument/2006/relationships/worksheet" Target="worksheets/sheet13.xml"/><Relationship Id="rId2" Type="http://schemas.openxmlformats.org/officeDocument/2006/relationships/chartsheet" Target="chartsheets/sheet1.xml"/><Relationship Id="rId16" Type="http://schemas.openxmlformats.org/officeDocument/2006/relationships/worksheet" Target="worksheets/sheet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7.xml"/><Relationship Id="rId5" Type="http://schemas.openxmlformats.org/officeDocument/2006/relationships/worksheet" Target="worksheets/sheet3.xml"/><Relationship Id="rId15" Type="http://schemas.openxmlformats.org/officeDocument/2006/relationships/worksheet" Target="worksheets/sheet11.xml"/><Relationship Id="rId10" Type="http://schemas.openxmlformats.org/officeDocument/2006/relationships/worksheet" Target="worksheets/sheet6.xml"/><Relationship Id="rId19"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chartsheet" Target="chartsheets/sheet4.xml"/><Relationship Id="rId14" Type="http://schemas.openxmlformats.org/officeDocument/2006/relationships/worksheet" Target="worksheets/sheet10.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Geldmengenwachstum in Deutschland</a:t>
            </a:r>
          </a:p>
        </c:rich>
      </c:tx>
      <c:overlay val="1"/>
    </c:title>
    <c:autoTitleDeleted val="0"/>
    <c:plotArea>
      <c:layout>
        <c:manualLayout>
          <c:layoutTarget val="inner"/>
          <c:xMode val="edge"/>
          <c:yMode val="edge"/>
          <c:x val="8.7632108486439181E-2"/>
          <c:y val="8.6842797507124189E-2"/>
          <c:w val="0.90319367891513558"/>
          <c:h val="0.75775164638068859"/>
        </c:manualLayout>
      </c:layout>
      <c:lineChart>
        <c:grouping val="standard"/>
        <c:varyColors val="0"/>
        <c:ser>
          <c:idx val="0"/>
          <c:order val="0"/>
          <c:tx>
            <c:strRef>
              <c:f>Tabelle0!$B$5</c:f>
              <c:strCache>
                <c:ptCount val="1"/>
                <c:pt idx="0">
                  <c:v>umlaufendes Bargeld</c:v>
                </c:pt>
              </c:strCache>
            </c:strRef>
          </c:tx>
          <c:marker>
            <c:symbol val="none"/>
          </c:marker>
          <c:cat>
            <c:numRef>
              <c:f>Tabelle0!$A$6:$A$288</c:f>
              <c:numCache>
                <c:formatCode>[$-407]mmm/\ yy;@</c:formatCode>
                <c:ptCount val="283"/>
                <c:pt idx="0">
                  <c:v>38336</c:v>
                </c:pt>
                <c:pt idx="1">
                  <c:v>38367</c:v>
                </c:pt>
                <c:pt idx="2">
                  <c:v>38398</c:v>
                </c:pt>
                <c:pt idx="3">
                  <c:v>38426</c:v>
                </c:pt>
                <c:pt idx="4">
                  <c:v>38457</c:v>
                </c:pt>
                <c:pt idx="5">
                  <c:v>38487</c:v>
                </c:pt>
                <c:pt idx="6">
                  <c:v>38518</c:v>
                </c:pt>
                <c:pt idx="7">
                  <c:v>38548</c:v>
                </c:pt>
                <c:pt idx="8">
                  <c:v>38579</c:v>
                </c:pt>
                <c:pt idx="9">
                  <c:v>38610</c:v>
                </c:pt>
                <c:pt idx="10">
                  <c:v>38640</c:v>
                </c:pt>
                <c:pt idx="11">
                  <c:v>38671</c:v>
                </c:pt>
                <c:pt idx="12">
                  <c:v>38701</c:v>
                </c:pt>
                <c:pt idx="13">
                  <c:v>38732</c:v>
                </c:pt>
                <c:pt idx="14">
                  <c:v>38763</c:v>
                </c:pt>
                <c:pt idx="15">
                  <c:v>38791</c:v>
                </c:pt>
                <c:pt idx="16">
                  <c:v>38822</c:v>
                </c:pt>
                <c:pt idx="17">
                  <c:v>38852</c:v>
                </c:pt>
                <c:pt idx="18">
                  <c:v>38883</c:v>
                </c:pt>
                <c:pt idx="19">
                  <c:v>38913</c:v>
                </c:pt>
                <c:pt idx="20">
                  <c:v>38944</c:v>
                </c:pt>
                <c:pt idx="21">
                  <c:v>38975</c:v>
                </c:pt>
                <c:pt idx="22">
                  <c:v>39005</c:v>
                </c:pt>
                <c:pt idx="23">
                  <c:v>39036</c:v>
                </c:pt>
                <c:pt idx="24">
                  <c:v>39066</c:v>
                </c:pt>
                <c:pt idx="25">
                  <c:v>39097</c:v>
                </c:pt>
                <c:pt idx="26">
                  <c:v>39128</c:v>
                </c:pt>
                <c:pt idx="27">
                  <c:v>39156</c:v>
                </c:pt>
                <c:pt idx="28">
                  <c:v>39187</c:v>
                </c:pt>
                <c:pt idx="29">
                  <c:v>39217</c:v>
                </c:pt>
                <c:pt idx="30">
                  <c:v>39248</c:v>
                </c:pt>
                <c:pt idx="31">
                  <c:v>39278</c:v>
                </c:pt>
                <c:pt idx="32">
                  <c:v>39309</c:v>
                </c:pt>
                <c:pt idx="33">
                  <c:v>39340</c:v>
                </c:pt>
                <c:pt idx="34">
                  <c:v>39370</c:v>
                </c:pt>
                <c:pt idx="35">
                  <c:v>39401</c:v>
                </c:pt>
                <c:pt idx="36">
                  <c:v>39446</c:v>
                </c:pt>
                <c:pt idx="37">
                  <c:v>39478</c:v>
                </c:pt>
                <c:pt idx="38">
                  <c:v>39507</c:v>
                </c:pt>
                <c:pt idx="39">
                  <c:v>39538</c:v>
                </c:pt>
                <c:pt idx="40">
                  <c:v>39568</c:v>
                </c:pt>
                <c:pt idx="41">
                  <c:v>39599</c:v>
                </c:pt>
                <c:pt idx="42">
                  <c:v>39629</c:v>
                </c:pt>
                <c:pt idx="43">
                  <c:v>39659</c:v>
                </c:pt>
                <c:pt idx="44">
                  <c:v>39690</c:v>
                </c:pt>
                <c:pt idx="45">
                  <c:v>39721</c:v>
                </c:pt>
                <c:pt idx="46">
                  <c:v>39751</c:v>
                </c:pt>
                <c:pt idx="47">
                  <c:v>39782</c:v>
                </c:pt>
                <c:pt idx="48">
                  <c:v>39812</c:v>
                </c:pt>
                <c:pt idx="49">
                  <c:v>39843</c:v>
                </c:pt>
                <c:pt idx="50">
                  <c:v>39872</c:v>
                </c:pt>
                <c:pt idx="51">
                  <c:v>39902</c:v>
                </c:pt>
                <c:pt idx="52">
                  <c:v>39933</c:v>
                </c:pt>
                <c:pt idx="53">
                  <c:v>39963</c:v>
                </c:pt>
                <c:pt idx="54">
                  <c:v>39994</c:v>
                </c:pt>
                <c:pt idx="55">
                  <c:v>40024</c:v>
                </c:pt>
                <c:pt idx="56">
                  <c:v>40055</c:v>
                </c:pt>
                <c:pt idx="57">
                  <c:v>40086</c:v>
                </c:pt>
                <c:pt idx="58">
                  <c:v>40116</c:v>
                </c:pt>
                <c:pt idx="59">
                  <c:v>40147</c:v>
                </c:pt>
                <c:pt idx="60">
                  <c:v>40177</c:v>
                </c:pt>
                <c:pt idx="61">
                  <c:v>40208</c:v>
                </c:pt>
                <c:pt idx="62">
                  <c:v>40237</c:v>
                </c:pt>
                <c:pt idx="63">
                  <c:v>40267</c:v>
                </c:pt>
                <c:pt idx="64">
                  <c:v>40298</c:v>
                </c:pt>
                <c:pt idx="65">
                  <c:v>40328</c:v>
                </c:pt>
                <c:pt idx="66">
                  <c:v>40359</c:v>
                </c:pt>
                <c:pt idx="67">
                  <c:v>40389</c:v>
                </c:pt>
                <c:pt idx="68">
                  <c:v>40420</c:v>
                </c:pt>
                <c:pt idx="69">
                  <c:v>40451</c:v>
                </c:pt>
                <c:pt idx="70">
                  <c:v>40481</c:v>
                </c:pt>
                <c:pt idx="71">
                  <c:v>40512</c:v>
                </c:pt>
                <c:pt idx="72">
                  <c:v>40542</c:v>
                </c:pt>
                <c:pt idx="73">
                  <c:v>40573</c:v>
                </c:pt>
                <c:pt idx="74">
                  <c:v>40602</c:v>
                </c:pt>
                <c:pt idx="75">
                  <c:v>40632</c:v>
                </c:pt>
                <c:pt idx="76">
                  <c:v>40663</c:v>
                </c:pt>
                <c:pt idx="77">
                  <c:v>40693</c:v>
                </c:pt>
                <c:pt idx="78">
                  <c:v>40724</c:v>
                </c:pt>
                <c:pt idx="79">
                  <c:v>40754</c:v>
                </c:pt>
                <c:pt idx="80">
                  <c:v>40785</c:v>
                </c:pt>
                <c:pt idx="81">
                  <c:v>40816</c:v>
                </c:pt>
                <c:pt idx="82">
                  <c:v>40846</c:v>
                </c:pt>
                <c:pt idx="83">
                  <c:v>40877</c:v>
                </c:pt>
                <c:pt idx="84">
                  <c:v>40907</c:v>
                </c:pt>
                <c:pt idx="85">
                  <c:v>40938</c:v>
                </c:pt>
                <c:pt idx="86">
                  <c:v>40968</c:v>
                </c:pt>
                <c:pt idx="87">
                  <c:v>40998</c:v>
                </c:pt>
                <c:pt idx="88">
                  <c:v>41029</c:v>
                </c:pt>
                <c:pt idx="89">
                  <c:v>41059</c:v>
                </c:pt>
                <c:pt idx="90">
                  <c:v>41090</c:v>
                </c:pt>
                <c:pt idx="91">
                  <c:v>41120</c:v>
                </c:pt>
                <c:pt idx="92">
                  <c:v>41151</c:v>
                </c:pt>
                <c:pt idx="93">
                  <c:v>41182</c:v>
                </c:pt>
                <c:pt idx="94">
                  <c:v>41212</c:v>
                </c:pt>
                <c:pt idx="95">
                  <c:v>41243</c:v>
                </c:pt>
                <c:pt idx="96">
                  <c:v>41273</c:v>
                </c:pt>
                <c:pt idx="97">
                  <c:v>41304</c:v>
                </c:pt>
                <c:pt idx="98">
                  <c:v>41333</c:v>
                </c:pt>
                <c:pt idx="99">
                  <c:v>41363</c:v>
                </c:pt>
                <c:pt idx="100">
                  <c:v>41394</c:v>
                </c:pt>
                <c:pt idx="101">
                  <c:v>41424</c:v>
                </c:pt>
                <c:pt idx="102">
                  <c:v>41455</c:v>
                </c:pt>
                <c:pt idx="103">
                  <c:v>41485</c:v>
                </c:pt>
                <c:pt idx="104">
                  <c:v>41516</c:v>
                </c:pt>
                <c:pt idx="105">
                  <c:v>41547</c:v>
                </c:pt>
                <c:pt idx="106">
                  <c:v>41577</c:v>
                </c:pt>
                <c:pt idx="107">
                  <c:v>41608</c:v>
                </c:pt>
                <c:pt idx="108">
                  <c:v>41638</c:v>
                </c:pt>
                <c:pt idx="109">
                  <c:v>41669</c:v>
                </c:pt>
                <c:pt idx="110">
                  <c:v>41698</c:v>
                </c:pt>
                <c:pt idx="111">
                  <c:v>41728</c:v>
                </c:pt>
                <c:pt idx="112">
                  <c:v>41759</c:v>
                </c:pt>
                <c:pt idx="113">
                  <c:v>41789</c:v>
                </c:pt>
                <c:pt idx="114">
                  <c:v>41820</c:v>
                </c:pt>
                <c:pt idx="115">
                  <c:v>41850</c:v>
                </c:pt>
                <c:pt idx="116">
                  <c:v>41881</c:v>
                </c:pt>
                <c:pt idx="117">
                  <c:v>41912</c:v>
                </c:pt>
                <c:pt idx="118">
                  <c:v>41942</c:v>
                </c:pt>
                <c:pt idx="119">
                  <c:v>41973</c:v>
                </c:pt>
                <c:pt idx="120">
                  <c:v>42003</c:v>
                </c:pt>
                <c:pt idx="121">
                  <c:v>42034</c:v>
                </c:pt>
                <c:pt idx="122">
                  <c:v>42063</c:v>
                </c:pt>
                <c:pt idx="123">
                  <c:v>42093</c:v>
                </c:pt>
                <c:pt idx="124">
                  <c:v>42124</c:v>
                </c:pt>
                <c:pt idx="125">
                  <c:v>42154</c:v>
                </c:pt>
                <c:pt idx="126">
                  <c:v>42185</c:v>
                </c:pt>
                <c:pt idx="127">
                  <c:v>42215</c:v>
                </c:pt>
                <c:pt idx="128">
                  <c:v>42246</c:v>
                </c:pt>
                <c:pt idx="129">
                  <c:v>42277</c:v>
                </c:pt>
                <c:pt idx="130">
                  <c:v>42307</c:v>
                </c:pt>
                <c:pt idx="131">
                  <c:v>42338</c:v>
                </c:pt>
                <c:pt idx="132">
                  <c:v>42368</c:v>
                </c:pt>
                <c:pt idx="133">
                  <c:v>42399</c:v>
                </c:pt>
                <c:pt idx="134">
                  <c:v>42429</c:v>
                </c:pt>
                <c:pt idx="135">
                  <c:v>42459</c:v>
                </c:pt>
                <c:pt idx="136">
                  <c:v>42490</c:v>
                </c:pt>
                <c:pt idx="137">
                  <c:v>42520</c:v>
                </c:pt>
                <c:pt idx="138">
                  <c:v>42551</c:v>
                </c:pt>
                <c:pt idx="139">
                  <c:v>42581</c:v>
                </c:pt>
                <c:pt idx="140">
                  <c:v>42612</c:v>
                </c:pt>
                <c:pt idx="141">
                  <c:v>42643</c:v>
                </c:pt>
                <c:pt idx="142">
                  <c:v>42673</c:v>
                </c:pt>
                <c:pt idx="143">
                  <c:v>42704</c:v>
                </c:pt>
                <c:pt idx="144">
                  <c:v>42734</c:v>
                </c:pt>
                <c:pt idx="145">
                  <c:v>42765</c:v>
                </c:pt>
                <c:pt idx="146">
                  <c:v>42794</c:v>
                </c:pt>
                <c:pt idx="147">
                  <c:v>42824</c:v>
                </c:pt>
                <c:pt idx="148">
                  <c:v>42855</c:v>
                </c:pt>
                <c:pt idx="149">
                  <c:v>42885</c:v>
                </c:pt>
                <c:pt idx="150">
                  <c:v>42916</c:v>
                </c:pt>
                <c:pt idx="151">
                  <c:v>42946</c:v>
                </c:pt>
                <c:pt idx="152">
                  <c:v>42977</c:v>
                </c:pt>
                <c:pt idx="153">
                  <c:v>43008</c:v>
                </c:pt>
                <c:pt idx="154">
                  <c:v>43038</c:v>
                </c:pt>
                <c:pt idx="155">
                  <c:v>43069</c:v>
                </c:pt>
                <c:pt idx="156">
                  <c:v>43099</c:v>
                </c:pt>
                <c:pt idx="157">
                  <c:v>43130</c:v>
                </c:pt>
                <c:pt idx="158">
                  <c:v>43159</c:v>
                </c:pt>
                <c:pt idx="159">
                  <c:v>43189</c:v>
                </c:pt>
                <c:pt idx="160">
                  <c:v>43220</c:v>
                </c:pt>
                <c:pt idx="161">
                  <c:v>43250</c:v>
                </c:pt>
                <c:pt idx="162">
                  <c:v>43281</c:v>
                </c:pt>
                <c:pt idx="163">
                  <c:v>43311</c:v>
                </c:pt>
                <c:pt idx="164">
                  <c:v>43342</c:v>
                </c:pt>
                <c:pt idx="165">
                  <c:v>43373</c:v>
                </c:pt>
                <c:pt idx="166">
                  <c:v>43403</c:v>
                </c:pt>
                <c:pt idx="167">
                  <c:v>43434</c:v>
                </c:pt>
                <c:pt idx="168">
                  <c:v>43464</c:v>
                </c:pt>
                <c:pt idx="169">
                  <c:v>43495</c:v>
                </c:pt>
                <c:pt idx="170">
                  <c:v>43524</c:v>
                </c:pt>
                <c:pt idx="171">
                  <c:v>43554</c:v>
                </c:pt>
                <c:pt idx="172">
                  <c:v>43585</c:v>
                </c:pt>
                <c:pt idx="173">
                  <c:v>43615</c:v>
                </c:pt>
                <c:pt idx="174">
                  <c:v>43646</c:v>
                </c:pt>
                <c:pt idx="175">
                  <c:v>43676</c:v>
                </c:pt>
                <c:pt idx="176">
                  <c:v>43707</c:v>
                </c:pt>
                <c:pt idx="177">
                  <c:v>43738</c:v>
                </c:pt>
                <c:pt idx="178">
                  <c:v>43768</c:v>
                </c:pt>
                <c:pt idx="179">
                  <c:v>43799</c:v>
                </c:pt>
                <c:pt idx="180">
                  <c:v>43829</c:v>
                </c:pt>
                <c:pt idx="181">
                  <c:v>43860</c:v>
                </c:pt>
                <c:pt idx="182">
                  <c:v>43889</c:v>
                </c:pt>
                <c:pt idx="183">
                  <c:v>43920</c:v>
                </c:pt>
                <c:pt idx="184">
                  <c:v>43951</c:v>
                </c:pt>
                <c:pt idx="185">
                  <c:v>43981</c:v>
                </c:pt>
                <c:pt idx="186">
                  <c:v>44012</c:v>
                </c:pt>
                <c:pt idx="187">
                  <c:v>44042</c:v>
                </c:pt>
                <c:pt idx="188">
                  <c:v>44073</c:v>
                </c:pt>
                <c:pt idx="189">
                  <c:v>44104</c:v>
                </c:pt>
                <c:pt idx="190">
                  <c:v>44134</c:v>
                </c:pt>
                <c:pt idx="191">
                  <c:v>44165</c:v>
                </c:pt>
                <c:pt idx="192">
                  <c:v>44195</c:v>
                </c:pt>
                <c:pt idx="193">
                  <c:v>44226</c:v>
                </c:pt>
                <c:pt idx="194">
                  <c:v>44255</c:v>
                </c:pt>
                <c:pt idx="195">
                  <c:v>44285</c:v>
                </c:pt>
                <c:pt idx="196">
                  <c:v>44316</c:v>
                </c:pt>
                <c:pt idx="197">
                  <c:v>44346</c:v>
                </c:pt>
                <c:pt idx="198">
                  <c:v>44377</c:v>
                </c:pt>
                <c:pt idx="199">
                  <c:v>44407</c:v>
                </c:pt>
                <c:pt idx="200">
                  <c:v>44438</c:v>
                </c:pt>
                <c:pt idx="201">
                  <c:v>44469</c:v>
                </c:pt>
                <c:pt idx="202">
                  <c:v>44499</c:v>
                </c:pt>
                <c:pt idx="203">
                  <c:v>44530</c:v>
                </c:pt>
                <c:pt idx="204">
                  <c:v>44560</c:v>
                </c:pt>
                <c:pt idx="205">
                  <c:v>44591</c:v>
                </c:pt>
                <c:pt idx="206">
                  <c:v>44620</c:v>
                </c:pt>
                <c:pt idx="207">
                  <c:v>44650</c:v>
                </c:pt>
                <c:pt idx="208">
                  <c:v>44681</c:v>
                </c:pt>
                <c:pt idx="209">
                  <c:v>44711</c:v>
                </c:pt>
                <c:pt idx="210">
                  <c:v>44742</c:v>
                </c:pt>
                <c:pt idx="211">
                  <c:v>44772</c:v>
                </c:pt>
                <c:pt idx="212">
                  <c:v>44803</c:v>
                </c:pt>
                <c:pt idx="213">
                  <c:v>44834</c:v>
                </c:pt>
                <c:pt idx="214">
                  <c:v>44864</c:v>
                </c:pt>
                <c:pt idx="215">
                  <c:v>44895</c:v>
                </c:pt>
                <c:pt idx="216">
                  <c:v>44925</c:v>
                </c:pt>
                <c:pt idx="217">
                  <c:v>44956</c:v>
                </c:pt>
                <c:pt idx="218">
                  <c:v>44985</c:v>
                </c:pt>
                <c:pt idx="219">
                  <c:v>45015</c:v>
                </c:pt>
                <c:pt idx="220">
                  <c:v>45046</c:v>
                </c:pt>
                <c:pt idx="221">
                  <c:v>45076</c:v>
                </c:pt>
                <c:pt idx="222">
                  <c:v>45107</c:v>
                </c:pt>
                <c:pt idx="223">
                  <c:v>45137</c:v>
                </c:pt>
                <c:pt idx="224">
                  <c:v>45168</c:v>
                </c:pt>
                <c:pt idx="225">
                  <c:v>45199</c:v>
                </c:pt>
                <c:pt idx="226">
                  <c:v>45229</c:v>
                </c:pt>
                <c:pt idx="227">
                  <c:v>45260</c:v>
                </c:pt>
                <c:pt idx="228">
                  <c:v>45290</c:v>
                </c:pt>
              </c:numCache>
            </c:numRef>
          </c:cat>
          <c:val>
            <c:numRef>
              <c:f>Tabelle0!$B$6:$B$288</c:f>
              <c:numCache>
                <c:formatCode>_-* #,##0\ _€_-;\-* #,##0\ _€_-;_-* "-"??\ _€_-;_-@_-</c:formatCode>
                <c:ptCount val="283"/>
                <c:pt idx="0">
                  <c:v>125900</c:v>
                </c:pt>
                <c:pt idx="1">
                  <c:v>123900</c:v>
                </c:pt>
                <c:pt idx="2">
                  <c:v>124900</c:v>
                </c:pt>
                <c:pt idx="3">
                  <c:v>127400</c:v>
                </c:pt>
                <c:pt idx="4">
                  <c:v>129700</c:v>
                </c:pt>
                <c:pt idx="5">
                  <c:v>130700</c:v>
                </c:pt>
                <c:pt idx="6">
                  <c:v>134100</c:v>
                </c:pt>
                <c:pt idx="7">
                  <c:v>136300</c:v>
                </c:pt>
                <c:pt idx="8">
                  <c:v>135200</c:v>
                </c:pt>
                <c:pt idx="9">
                  <c:v>136200</c:v>
                </c:pt>
                <c:pt idx="10">
                  <c:v>137200</c:v>
                </c:pt>
                <c:pt idx="11">
                  <c:v>139300</c:v>
                </c:pt>
                <c:pt idx="12">
                  <c:v>143500</c:v>
                </c:pt>
                <c:pt idx="13">
                  <c:v>140600</c:v>
                </c:pt>
                <c:pt idx="14">
                  <c:v>141100</c:v>
                </c:pt>
                <c:pt idx="15">
                  <c:v>143500</c:v>
                </c:pt>
                <c:pt idx="16">
                  <c:v>145500</c:v>
                </c:pt>
                <c:pt idx="17">
                  <c:v>146800</c:v>
                </c:pt>
                <c:pt idx="18">
                  <c:v>149500</c:v>
                </c:pt>
                <c:pt idx="19">
                  <c:v>152100</c:v>
                </c:pt>
                <c:pt idx="20">
                  <c:v>151100</c:v>
                </c:pt>
                <c:pt idx="21">
                  <c:v>151500</c:v>
                </c:pt>
                <c:pt idx="22">
                  <c:v>152900</c:v>
                </c:pt>
                <c:pt idx="23">
                  <c:v>154700</c:v>
                </c:pt>
                <c:pt idx="24">
                  <c:v>160100</c:v>
                </c:pt>
                <c:pt idx="25">
                  <c:v>155700</c:v>
                </c:pt>
                <c:pt idx="26">
                  <c:v>156400</c:v>
                </c:pt>
                <c:pt idx="27">
                  <c:v>158900</c:v>
                </c:pt>
                <c:pt idx="28">
                  <c:v>161100</c:v>
                </c:pt>
                <c:pt idx="29">
                  <c:v>161100</c:v>
                </c:pt>
                <c:pt idx="30">
                  <c:v>163700</c:v>
                </c:pt>
                <c:pt idx="31">
                  <c:v>166000</c:v>
                </c:pt>
                <c:pt idx="32">
                  <c:v>165100</c:v>
                </c:pt>
                <c:pt idx="33">
                  <c:v>164600</c:v>
                </c:pt>
                <c:pt idx="34">
                  <c:v>165800</c:v>
                </c:pt>
                <c:pt idx="35">
                  <c:v>167300</c:v>
                </c:pt>
                <c:pt idx="36">
                  <c:v>171973</c:v>
                </c:pt>
                <c:pt idx="37">
                  <c:v>167906</c:v>
                </c:pt>
                <c:pt idx="38">
                  <c:v>169425</c:v>
                </c:pt>
                <c:pt idx="39">
                  <c:v>170782</c:v>
                </c:pt>
                <c:pt idx="40">
                  <c:v>173582</c:v>
                </c:pt>
                <c:pt idx="41">
                  <c:v>174017</c:v>
                </c:pt>
                <c:pt idx="42">
                  <c:v>176243</c:v>
                </c:pt>
                <c:pt idx="43">
                  <c:v>178195</c:v>
                </c:pt>
                <c:pt idx="44">
                  <c:v>177233</c:v>
                </c:pt>
                <c:pt idx="45">
                  <c:v>177727</c:v>
                </c:pt>
                <c:pt idx="46">
                  <c:v>188310</c:v>
                </c:pt>
                <c:pt idx="47">
                  <c:v>189567</c:v>
                </c:pt>
                <c:pt idx="48">
                  <c:v>195212</c:v>
                </c:pt>
                <c:pt idx="49">
                  <c:v>177013</c:v>
                </c:pt>
                <c:pt idx="50">
                  <c:v>177687</c:v>
                </c:pt>
                <c:pt idx="51">
                  <c:v>178984</c:v>
                </c:pt>
                <c:pt idx="52">
                  <c:v>180616</c:v>
                </c:pt>
                <c:pt idx="53">
                  <c:v>180729</c:v>
                </c:pt>
                <c:pt idx="54">
                  <c:v>182231</c:v>
                </c:pt>
                <c:pt idx="55">
                  <c:v>185567</c:v>
                </c:pt>
                <c:pt idx="56">
                  <c:v>184203</c:v>
                </c:pt>
                <c:pt idx="57">
                  <c:v>184274</c:v>
                </c:pt>
                <c:pt idx="58">
                  <c:v>185037</c:v>
                </c:pt>
                <c:pt idx="59">
                  <c:v>186538</c:v>
                </c:pt>
                <c:pt idx="60">
                  <c:v>190802</c:v>
                </c:pt>
                <c:pt idx="61">
                  <c:v>187887</c:v>
                </c:pt>
                <c:pt idx="62">
                  <c:v>188517</c:v>
                </c:pt>
                <c:pt idx="63">
                  <c:v>191435</c:v>
                </c:pt>
                <c:pt idx="64">
                  <c:v>192053</c:v>
                </c:pt>
                <c:pt idx="65">
                  <c:v>193242</c:v>
                </c:pt>
                <c:pt idx="66">
                  <c:v>195503</c:v>
                </c:pt>
                <c:pt idx="67">
                  <c:v>197160</c:v>
                </c:pt>
                <c:pt idx="68">
                  <c:v>195821</c:v>
                </c:pt>
                <c:pt idx="69">
                  <c:v>195435</c:v>
                </c:pt>
                <c:pt idx="70">
                  <c:v>195466</c:v>
                </c:pt>
                <c:pt idx="71">
                  <c:v>196567</c:v>
                </c:pt>
                <c:pt idx="72">
                  <c:v>200381</c:v>
                </c:pt>
                <c:pt idx="73">
                  <c:v>197584</c:v>
                </c:pt>
                <c:pt idx="74">
                  <c:v>197407</c:v>
                </c:pt>
                <c:pt idx="75">
                  <c:v>198022</c:v>
                </c:pt>
                <c:pt idx="76">
                  <c:v>199548</c:v>
                </c:pt>
                <c:pt idx="77">
                  <c:v>200942</c:v>
                </c:pt>
                <c:pt idx="78">
                  <c:v>203491</c:v>
                </c:pt>
                <c:pt idx="79">
                  <c:v>205505</c:v>
                </c:pt>
                <c:pt idx="80">
                  <c:v>204517</c:v>
                </c:pt>
                <c:pt idx="81">
                  <c:v>205811</c:v>
                </c:pt>
                <c:pt idx="82">
                  <c:v>207572</c:v>
                </c:pt>
                <c:pt idx="83">
                  <c:v>209086</c:v>
                </c:pt>
                <c:pt idx="84">
                  <c:v>212619</c:v>
                </c:pt>
                <c:pt idx="85">
                  <c:v>209566</c:v>
                </c:pt>
                <c:pt idx="86">
                  <c:v>209434</c:v>
                </c:pt>
                <c:pt idx="87">
                  <c:v>209277</c:v>
                </c:pt>
                <c:pt idx="88">
                  <c:v>210262</c:v>
                </c:pt>
                <c:pt idx="89">
                  <c:v>212319</c:v>
                </c:pt>
                <c:pt idx="90">
                  <c:v>215187</c:v>
                </c:pt>
                <c:pt idx="91">
                  <c:v>216864</c:v>
                </c:pt>
                <c:pt idx="92">
                  <c:v>215925</c:v>
                </c:pt>
                <c:pt idx="93">
                  <c:v>214687</c:v>
                </c:pt>
                <c:pt idx="94">
                  <c:v>214362</c:v>
                </c:pt>
                <c:pt idx="95">
                  <c:v>214223</c:v>
                </c:pt>
                <c:pt idx="96">
                  <c:v>216262</c:v>
                </c:pt>
                <c:pt idx="97">
                  <c:v>212697</c:v>
                </c:pt>
                <c:pt idx="98">
                  <c:v>212135</c:v>
                </c:pt>
                <c:pt idx="99">
                  <c:v>214668</c:v>
                </c:pt>
                <c:pt idx="100">
                  <c:v>217141</c:v>
                </c:pt>
                <c:pt idx="101">
                  <c:v>217885</c:v>
                </c:pt>
                <c:pt idx="102">
                  <c:v>219601</c:v>
                </c:pt>
                <c:pt idx="103">
                  <c:v>221042</c:v>
                </c:pt>
                <c:pt idx="104">
                  <c:v>220683</c:v>
                </c:pt>
                <c:pt idx="105">
                  <c:v>220897</c:v>
                </c:pt>
                <c:pt idx="106">
                  <c:v>221494</c:v>
                </c:pt>
                <c:pt idx="107">
                  <c:v>222868</c:v>
                </c:pt>
                <c:pt idx="108">
                  <c:v>226563</c:v>
                </c:pt>
                <c:pt idx="109">
                  <c:v>213529</c:v>
                </c:pt>
                <c:pt idx="110">
                  <c:v>213708</c:v>
                </c:pt>
                <c:pt idx="111">
                  <c:v>215622</c:v>
                </c:pt>
                <c:pt idx="112">
                  <c:v>217048</c:v>
                </c:pt>
                <c:pt idx="113">
                  <c:v>218313</c:v>
                </c:pt>
                <c:pt idx="114">
                  <c:v>220257</c:v>
                </c:pt>
                <c:pt idx="115">
                  <c:v>222648</c:v>
                </c:pt>
                <c:pt idx="116">
                  <c:v>222525</c:v>
                </c:pt>
                <c:pt idx="117">
                  <c:v>222791</c:v>
                </c:pt>
                <c:pt idx="118">
                  <c:v>223586</c:v>
                </c:pt>
                <c:pt idx="119">
                  <c:v>224779</c:v>
                </c:pt>
                <c:pt idx="120">
                  <c:v>229746</c:v>
                </c:pt>
                <c:pt idx="121">
                  <c:v>228939</c:v>
                </c:pt>
                <c:pt idx="122">
                  <c:v>229738</c:v>
                </c:pt>
                <c:pt idx="123">
                  <c:v>231959</c:v>
                </c:pt>
                <c:pt idx="124">
                  <c:v>233769</c:v>
                </c:pt>
                <c:pt idx="125">
                  <c:v>234871</c:v>
                </c:pt>
                <c:pt idx="126">
                  <c:v>238343</c:v>
                </c:pt>
                <c:pt idx="127">
                  <c:v>241619</c:v>
                </c:pt>
                <c:pt idx="128">
                  <c:v>241151</c:v>
                </c:pt>
                <c:pt idx="129">
                  <c:v>240339</c:v>
                </c:pt>
                <c:pt idx="130">
                  <c:v>240072</c:v>
                </c:pt>
                <c:pt idx="131">
                  <c:v>241853</c:v>
                </c:pt>
                <c:pt idx="132">
                  <c:v>244163</c:v>
                </c:pt>
                <c:pt idx="133">
                  <c:v>242222</c:v>
                </c:pt>
                <c:pt idx="134">
                  <c:v>242650</c:v>
                </c:pt>
                <c:pt idx="135">
                  <c:v>243263</c:v>
                </c:pt>
                <c:pt idx="136">
                  <c:v>244222</c:v>
                </c:pt>
                <c:pt idx="137">
                  <c:v>243690</c:v>
                </c:pt>
                <c:pt idx="138">
                  <c:v>245223</c:v>
                </c:pt>
                <c:pt idx="139">
                  <c:v>247353</c:v>
                </c:pt>
                <c:pt idx="140">
                  <c:v>246519</c:v>
                </c:pt>
                <c:pt idx="141">
                  <c:v>245944</c:v>
                </c:pt>
                <c:pt idx="142">
                  <c:v>245443</c:v>
                </c:pt>
                <c:pt idx="143">
                  <c:v>245696</c:v>
                </c:pt>
                <c:pt idx="144">
                  <c:v>248075</c:v>
                </c:pt>
                <c:pt idx="145">
                  <c:v>245385</c:v>
                </c:pt>
                <c:pt idx="146">
                  <c:v>246575</c:v>
                </c:pt>
                <c:pt idx="147">
                  <c:v>247689</c:v>
                </c:pt>
                <c:pt idx="148">
                  <c:v>249267</c:v>
                </c:pt>
                <c:pt idx="149">
                  <c:v>248610</c:v>
                </c:pt>
                <c:pt idx="150">
                  <c:v>249542</c:v>
                </c:pt>
                <c:pt idx="151">
                  <c:v>251640</c:v>
                </c:pt>
                <c:pt idx="152">
                  <c:v>250373</c:v>
                </c:pt>
                <c:pt idx="153">
                  <c:v>250089</c:v>
                </c:pt>
                <c:pt idx="154">
                  <c:v>250902</c:v>
                </c:pt>
                <c:pt idx="155">
                  <c:v>250873</c:v>
                </c:pt>
                <c:pt idx="156">
                  <c:v>252858</c:v>
                </c:pt>
                <c:pt idx="157">
                  <c:v>250098</c:v>
                </c:pt>
                <c:pt idx="158">
                  <c:v>249837</c:v>
                </c:pt>
                <c:pt idx="159">
                  <c:v>248348</c:v>
                </c:pt>
                <c:pt idx="160">
                  <c:v>250264</c:v>
                </c:pt>
                <c:pt idx="161">
                  <c:v>250211</c:v>
                </c:pt>
                <c:pt idx="162">
                  <c:v>252748</c:v>
                </c:pt>
                <c:pt idx="163">
                  <c:v>255962</c:v>
                </c:pt>
                <c:pt idx="164">
                  <c:v>256431</c:v>
                </c:pt>
                <c:pt idx="165">
                  <c:v>256126</c:v>
                </c:pt>
                <c:pt idx="166">
                  <c:v>256261</c:v>
                </c:pt>
                <c:pt idx="167">
                  <c:v>257218</c:v>
                </c:pt>
                <c:pt idx="168">
                  <c:v>260032</c:v>
                </c:pt>
                <c:pt idx="169">
                  <c:v>267574</c:v>
                </c:pt>
                <c:pt idx="170">
                  <c:v>267961</c:v>
                </c:pt>
                <c:pt idx="171">
                  <c:v>269145</c:v>
                </c:pt>
                <c:pt idx="172">
                  <c:v>271266</c:v>
                </c:pt>
                <c:pt idx="173">
                  <c:v>272097</c:v>
                </c:pt>
                <c:pt idx="174">
                  <c:v>274156</c:v>
                </c:pt>
                <c:pt idx="175">
                  <c:v>277310</c:v>
                </c:pt>
                <c:pt idx="176">
                  <c:v>276646</c:v>
                </c:pt>
                <c:pt idx="177">
                  <c:v>277419</c:v>
                </c:pt>
                <c:pt idx="178">
                  <c:v>277630</c:v>
                </c:pt>
                <c:pt idx="179">
                  <c:v>278369</c:v>
                </c:pt>
                <c:pt idx="180">
                  <c:v>281765</c:v>
                </c:pt>
                <c:pt idx="181">
                  <c:v>281174</c:v>
                </c:pt>
                <c:pt idx="182">
                  <c:v>281302</c:v>
                </c:pt>
                <c:pt idx="183">
                  <c:v>282202</c:v>
                </c:pt>
                <c:pt idx="184">
                  <c:v>286520</c:v>
                </c:pt>
                <c:pt idx="185">
                  <c:v>291798</c:v>
                </c:pt>
                <c:pt idx="186">
                  <c:v>296539</c:v>
                </c:pt>
                <c:pt idx="187">
                  <c:v>300404</c:v>
                </c:pt>
                <c:pt idx="188">
                  <c:v>301268</c:v>
                </c:pt>
                <c:pt idx="189">
                  <c:v>301869</c:v>
                </c:pt>
                <c:pt idx="190">
                  <c:v>303605</c:v>
                </c:pt>
                <c:pt idx="191">
                  <c:v>306646</c:v>
                </c:pt>
                <c:pt idx="192">
                  <c:v>312245</c:v>
                </c:pt>
                <c:pt idx="193">
                  <c:v>313098</c:v>
                </c:pt>
                <c:pt idx="194">
                  <c:v>314579</c:v>
                </c:pt>
                <c:pt idx="195">
                  <c:v>317272</c:v>
                </c:pt>
                <c:pt idx="196">
                  <c:v>319856</c:v>
                </c:pt>
                <c:pt idx="197">
                  <c:v>322788</c:v>
                </c:pt>
                <c:pt idx="198">
                  <c:v>325094</c:v>
                </c:pt>
                <c:pt idx="199">
                  <c:v>328829</c:v>
                </c:pt>
                <c:pt idx="200">
                  <c:v>329044</c:v>
                </c:pt>
                <c:pt idx="201">
                  <c:v>329818</c:v>
                </c:pt>
                <c:pt idx="202">
                  <c:v>331396</c:v>
                </c:pt>
                <c:pt idx="203">
                  <c:v>332600</c:v>
                </c:pt>
                <c:pt idx="204">
                  <c:v>337134</c:v>
                </c:pt>
                <c:pt idx="205">
                  <c:v>337891</c:v>
                </c:pt>
                <c:pt idx="206">
                  <c:v>340102</c:v>
                </c:pt>
                <c:pt idx="207">
                  <c:v>344343</c:v>
                </c:pt>
                <c:pt idx="208">
                  <c:v>346669</c:v>
                </c:pt>
                <c:pt idx="209">
                  <c:v>349379</c:v>
                </c:pt>
                <c:pt idx="210">
                  <c:v>349895</c:v>
                </c:pt>
                <c:pt idx="211">
                  <c:v>358984</c:v>
                </c:pt>
                <c:pt idx="212">
                  <c:v>371489</c:v>
                </c:pt>
                <c:pt idx="213">
                  <c:v>371759</c:v>
                </c:pt>
                <c:pt idx="214">
                  <c:v>371823</c:v>
                </c:pt>
                <c:pt idx="215">
                  <c:v>371513</c:v>
                </c:pt>
                <c:pt idx="216">
                  <c:v>373956</c:v>
                </c:pt>
                <c:pt idx="217">
                  <c:v>368874</c:v>
                </c:pt>
                <c:pt idx="218">
                  <c:v>368130</c:v>
                </c:pt>
                <c:pt idx="219">
                  <c:v>369027</c:v>
                </c:pt>
                <c:pt idx="220">
                  <c:v>369763</c:v>
                </c:pt>
                <c:pt idx="221">
                  <c:v>370663</c:v>
                </c:pt>
                <c:pt idx="222">
                  <c:v>371745</c:v>
                </c:pt>
                <c:pt idx="223">
                  <c:v>373056</c:v>
                </c:pt>
                <c:pt idx="224">
                  <c:v>371164</c:v>
                </c:pt>
                <c:pt idx="225">
                  <c:v>369440</c:v>
                </c:pt>
                <c:pt idx="226">
                  <c:v>369440</c:v>
                </c:pt>
                <c:pt idx="227">
                  <c:v>369440</c:v>
                </c:pt>
                <c:pt idx="228">
                  <c:v>369440</c:v>
                </c:pt>
              </c:numCache>
            </c:numRef>
          </c:val>
          <c:smooth val="0"/>
          <c:extLst>
            <c:ext xmlns:c16="http://schemas.microsoft.com/office/drawing/2014/chart" uri="{C3380CC4-5D6E-409C-BE32-E72D297353CC}">
              <c16:uniqueId val="{00000000-9095-4587-B099-E4EA97791C1D}"/>
            </c:ext>
          </c:extLst>
        </c:ser>
        <c:ser>
          <c:idx val="1"/>
          <c:order val="1"/>
          <c:tx>
            <c:strRef>
              <c:f>Tabelle0!$G$5</c:f>
              <c:strCache>
                <c:ptCount val="1"/>
                <c:pt idx="0">
                  <c:v>M1</c:v>
                </c:pt>
              </c:strCache>
            </c:strRef>
          </c:tx>
          <c:marker>
            <c:symbol val="none"/>
          </c:marker>
          <c:cat>
            <c:numRef>
              <c:f>Tabelle0!$A$6:$A$288</c:f>
              <c:numCache>
                <c:formatCode>[$-407]mmm/\ yy;@</c:formatCode>
                <c:ptCount val="283"/>
                <c:pt idx="0">
                  <c:v>38336</c:v>
                </c:pt>
                <c:pt idx="1">
                  <c:v>38367</c:v>
                </c:pt>
                <c:pt idx="2">
                  <c:v>38398</c:v>
                </c:pt>
                <c:pt idx="3">
                  <c:v>38426</c:v>
                </c:pt>
                <c:pt idx="4">
                  <c:v>38457</c:v>
                </c:pt>
                <c:pt idx="5">
                  <c:v>38487</c:v>
                </c:pt>
                <c:pt idx="6">
                  <c:v>38518</c:v>
                </c:pt>
                <c:pt idx="7">
                  <c:v>38548</c:v>
                </c:pt>
                <c:pt idx="8">
                  <c:v>38579</c:v>
                </c:pt>
                <c:pt idx="9">
                  <c:v>38610</c:v>
                </c:pt>
                <c:pt idx="10">
                  <c:v>38640</c:v>
                </c:pt>
                <c:pt idx="11">
                  <c:v>38671</c:v>
                </c:pt>
                <c:pt idx="12">
                  <c:v>38701</c:v>
                </c:pt>
                <c:pt idx="13">
                  <c:v>38732</c:v>
                </c:pt>
                <c:pt idx="14">
                  <c:v>38763</c:v>
                </c:pt>
                <c:pt idx="15">
                  <c:v>38791</c:v>
                </c:pt>
                <c:pt idx="16">
                  <c:v>38822</c:v>
                </c:pt>
                <c:pt idx="17">
                  <c:v>38852</c:v>
                </c:pt>
                <c:pt idx="18">
                  <c:v>38883</c:v>
                </c:pt>
                <c:pt idx="19">
                  <c:v>38913</c:v>
                </c:pt>
                <c:pt idx="20">
                  <c:v>38944</c:v>
                </c:pt>
                <c:pt idx="21">
                  <c:v>38975</c:v>
                </c:pt>
                <c:pt idx="22">
                  <c:v>39005</c:v>
                </c:pt>
                <c:pt idx="23">
                  <c:v>39036</c:v>
                </c:pt>
                <c:pt idx="24">
                  <c:v>39066</c:v>
                </c:pt>
                <c:pt idx="25">
                  <c:v>39097</c:v>
                </c:pt>
                <c:pt idx="26">
                  <c:v>39128</c:v>
                </c:pt>
                <c:pt idx="27">
                  <c:v>39156</c:v>
                </c:pt>
                <c:pt idx="28">
                  <c:v>39187</c:v>
                </c:pt>
                <c:pt idx="29">
                  <c:v>39217</c:v>
                </c:pt>
                <c:pt idx="30">
                  <c:v>39248</c:v>
                </c:pt>
                <c:pt idx="31">
                  <c:v>39278</c:v>
                </c:pt>
                <c:pt idx="32">
                  <c:v>39309</c:v>
                </c:pt>
                <c:pt idx="33">
                  <c:v>39340</c:v>
                </c:pt>
                <c:pt idx="34">
                  <c:v>39370</c:v>
                </c:pt>
                <c:pt idx="35">
                  <c:v>39401</c:v>
                </c:pt>
                <c:pt idx="36">
                  <c:v>39446</c:v>
                </c:pt>
                <c:pt idx="37">
                  <c:v>39478</c:v>
                </c:pt>
                <c:pt idx="38">
                  <c:v>39507</c:v>
                </c:pt>
                <c:pt idx="39">
                  <c:v>39538</c:v>
                </c:pt>
                <c:pt idx="40">
                  <c:v>39568</c:v>
                </c:pt>
                <c:pt idx="41">
                  <c:v>39599</c:v>
                </c:pt>
                <c:pt idx="42">
                  <c:v>39629</c:v>
                </c:pt>
                <c:pt idx="43">
                  <c:v>39659</c:v>
                </c:pt>
                <c:pt idx="44">
                  <c:v>39690</c:v>
                </c:pt>
                <c:pt idx="45">
                  <c:v>39721</c:v>
                </c:pt>
                <c:pt idx="46">
                  <c:v>39751</c:v>
                </c:pt>
                <c:pt idx="47">
                  <c:v>39782</c:v>
                </c:pt>
                <c:pt idx="48">
                  <c:v>39812</c:v>
                </c:pt>
                <c:pt idx="49">
                  <c:v>39843</c:v>
                </c:pt>
                <c:pt idx="50">
                  <c:v>39872</c:v>
                </c:pt>
                <c:pt idx="51">
                  <c:v>39902</c:v>
                </c:pt>
                <c:pt idx="52">
                  <c:v>39933</c:v>
                </c:pt>
                <c:pt idx="53">
                  <c:v>39963</c:v>
                </c:pt>
                <c:pt idx="54">
                  <c:v>39994</c:v>
                </c:pt>
                <c:pt idx="55">
                  <c:v>40024</c:v>
                </c:pt>
                <c:pt idx="56">
                  <c:v>40055</c:v>
                </c:pt>
                <c:pt idx="57">
                  <c:v>40086</c:v>
                </c:pt>
                <c:pt idx="58">
                  <c:v>40116</c:v>
                </c:pt>
                <c:pt idx="59">
                  <c:v>40147</c:v>
                </c:pt>
                <c:pt idx="60">
                  <c:v>40177</c:v>
                </c:pt>
                <c:pt idx="61">
                  <c:v>40208</c:v>
                </c:pt>
                <c:pt idx="62">
                  <c:v>40237</c:v>
                </c:pt>
                <c:pt idx="63">
                  <c:v>40267</c:v>
                </c:pt>
                <c:pt idx="64">
                  <c:v>40298</c:v>
                </c:pt>
                <c:pt idx="65">
                  <c:v>40328</c:v>
                </c:pt>
                <c:pt idx="66">
                  <c:v>40359</c:v>
                </c:pt>
                <c:pt idx="67">
                  <c:v>40389</c:v>
                </c:pt>
                <c:pt idx="68">
                  <c:v>40420</c:v>
                </c:pt>
                <c:pt idx="69">
                  <c:v>40451</c:v>
                </c:pt>
                <c:pt idx="70">
                  <c:v>40481</c:v>
                </c:pt>
                <c:pt idx="71">
                  <c:v>40512</c:v>
                </c:pt>
                <c:pt idx="72">
                  <c:v>40542</c:v>
                </c:pt>
                <c:pt idx="73">
                  <c:v>40573</c:v>
                </c:pt>
                <c:pt idx="74">
                  <c:v>40602</c:v>
                </c:pt>
                <c:pt idx="75">
                  <c:v>40632</c:v>
                </c:pt>
                <c:pt idx="76">
                  <c:v>40663</c:v>
                </c:pt>
                <c:pt idx="77">
                  <c:v>40693</c:v>
                </c:pt>
                <c:pt idx="78">
                  <c:v>40724</c:v>
                </c:pt>
                <c:pt idx="79">
                  <c:v>40754</c:v>
                </c:pt>
                <c:pt idx="80">
                  <c:v>40785</c:v>
                </c:pt>
                <c:pt idx="81">
                  <c:v>40816</c:v>
                </c:pt>
                <c:pt idx="82">
                  <c:v>40846</c:v>
                </c:pt>
                <c:pt idx="83">
                  <c:v>40877</c:v>
                </c:pt>
                <c:pt idx="84">
                  <c:v>40907</c:v>
                </c:pt>
                <c:pt idx="85">
                  <c:v>40938</c:v>
                </c:pt>
                <c:pt idx="86">
                  <c:v>40968</c:v>
                </c:pt>
                <c:pt idx="87">
                  <c:v>40998</c:v>
                </c:pt>
                <c:pt idx="88">
                  <c:v>41029</c:v>
                </c:pt>
                <c:pt idx="89">
                  <c:v>41059</c:v>
                </c:pt>
                <c:pt idx="90">
                  <c:v>41090</c:v>
                </c:pt>
                <c:pt idx="91">
                  <c:v>41120</c:v>
                </c:pt>
                <c:pt idx="92">
                  <c:v>41151</c:v>
                </c:pt>
                <c:pt idx="93">
                  <c:v>41182</c:v>
                </c:pt>
                <c:pt idx="94">
                  <c:v>41212</c:v>
                </c:pt>
                <c:pt idx="95">
                  <c:v>41243</c:v>
                </c:pt>
                <c:pt idx="96">
                  <c:v>41273</c:v>
                </c:pt>
                <c:pt idx="97">
                  <c:v>41304</c:v>
                </c:pt>
                <c:pt idx="98">
                  <c:v>41333</c:v>
                </c:pt>
                <c:pt idx="99">
                  <c:v>41363</c:v>
                </c:pt>
                <c:pt idx="100">
                  <c:v>41394</c:v>
                </c:pt>
                <c:pt idx="101">
                  <c:v>41424</c:v>
                </c:pt>
                <c:pt idx="102">
                  <c:v>41455</c:v>
                </c:pt>
                <c:pt idx="103">
                  <c:v>41485</c:v>
                </c:pt>
                <c:pt idx="104">
                  <c:v>41516</c:v>
                </c:pt>
                <c:pt idx="105">
                  <c:v>41547</c:v>
                </c:pt>
                <c:pt idx="106">
                  <c:v>41577</c:v>
                </c:pt>
                <c:pt idx="107">
                  <c:v>41608</c:v>
                </c:pt>
                <c:pt idx="108">
                  <c:v>41638</c:v>
                </c:pt>
                <c:pt idx="109">
                  <c:v>41669</c:v>
                </c:pt>
                <c:pt idx="110">
                  <c:v>41698</c:v>
                </c:pt>
                <c:pt idx="111">
                  <c:v>41728</c:v>
                </c:pt>
                <c:pt idx="112">
                  <c:v>41759</c:v>
                </c:pt>
                <c:pt idx="113">
                  <c:v>41789</c:v>
                </c:pt>
                <c:pt idx="114">
                  <c:v>41820</c:v>
                </c:pt>
                <c:pt idx="115">
                  <c:v>41850</c:v>
                </c:pt>
                <c:pt idx="116">
                  <c:v>41881</c:v>
                </c:pt>
                <c:pt idx="117">
                  <c:v>41912</c:v>
                </c:pt>
                <c:pt idx="118">
                  <c:v>41942</c:v>
                </c:pt>
                <c:pt idx="119">
                  <c:v>41973</c:v>
                </c:pt>
                <c:pt idx="120">
                  <c:v>42003</c:v>
                </c:pt>
                <c:pt idx="121">
                  <c:v>42034</c:v>
                </c:pt>
                <c:pt idx="122">
                  <c:v>42063</c:v>
                </c:pt>
                <c:pt idx="123">
                  <c:v>42093</c:v>
                </c:pt>
                <c:pt idx="124">
                  <c:v>42124</c:v>
                </c:pt>
                <c:pt idx="125">
                  <c:v>42154</c:v>
                </c:pt>
                <c:pt idx="126">
                  <c:v>42185</c:v>
                </c:pt>
                <c:pt idx="127">
                  <c:v>42215</c:v>
                </c:pt>
                <c:pt idx="128">
                  <c:v>42246</c:v>
                </c:pt>
                <c:pt idx="129">
                  <c:v>42277</c:v>
                </c:pt>
                <c:pt idx="130">
                  <c:v>42307</c:v>
                </c:pt>
                <c:pt idx="131">
                  <c:v>42338</c:v>
                </c:pt>
                <c:pt idx="132">
                  <c:v>42368</c:v>
                </c:pt>
                <c:pt idx="133">
                  <c:v>42399</c:v>
                </c:pt>
                <c:pt idx="134">
                  <c:v>42429</c:v>
                </c:pt>
                <c:pt idx="135">
                  <c:v>42459</c:v>
                </c:pt>
                <c:pt idx="136">
                  <c:v>42490</c:v>
                </c:pt>
                <c:pt idx="137">
                  <c:v>42520</c:v>
                </c:pt>
                <c:pt idx="138">
                  <c:v>42551</c:v>
                </c:pt>
                <c:pt idx="139">
                  <c:v>42581</c:v>
                </c:pt>
                <c:pt idx="140">
                  <c:v>42612</c:v>
                </c:pt>
                <c:pt idx="141">
                  <c:v>42643</c:v>
                </c:pt>
                <c:pt idx="142">
                  <c:v>42673</c:v>
                </c:pt>
                <c:pt idx="143">
                  <c:v>42704</c:v>
                </c:pt>
                <c:pt idx="144">
                  <c:v>42734</c:v>
                </c:pt>
                <c:pt idx="145">
                  <c:v>42765</c:v>
                </c:pt>
                <c:pt idx="146">
                  <c:v>42794</c:v>
                </c:pt>
                <c:pt idx="147">
                  <c:v>42824</c:v>
                </c:pt>
                <c:pt idx="148">
                  <c:v>42855</c:v>
                </c:pt>
                <c:pt idx="149">
                  <c:v>42885</c:v>
                </c:pt>
                <c:pt idx="150">
                  <c:v>42916</c:v>
                </c:pt>
                <c:pt idx="151">
                  <c:v>42946</c:v>
                </c:pt>
                <c:pt idx="152">
                  <c:v>42977</c:v>
                </c:pt>
                <c:pt idx="153">
                  <c:v>43008</c:v>
                </c:pt>
                <c:pt idx="154">
                  <c:v>43038</c:v>
                </c:pt>
                <c:pt idx="155">
                  <c:v>43069</c:v>
                </c:pt>
                <c:pt idx="156">
                  <c:v>43099</c:v>
                </c:pt>
                <c:pt idx="157">
                  <c:v>43130</c:v>
                </c:pt>
                <c:pt idx="158">
                  <c:v>43159</c:v>
                </c:pt>
                <c:pt idx="159">
                  <c:v>43189</c:v>
                </c:pt>
                <c:pt idx="160">
                  <c:v>43220</c:v>
                </c:pt>
                <c:pt idx="161">
                  <c:v>43250</c:v>
                </c:pt>
                <c:pt idx="162">
                  <c:v>43281</c:v>
                </c:pt>
                <c:pt idx="163">
                  <c:v>43311</c:v>
                </c:pt>
                <c:pt idx="164">
                  <c:v>43342</c:v>
                </c:pt>
                <c:pt idx="165">
                  <c:v>43373</c:v>
                </c:pt>
                <c:pt idx="166">
                  <c:v>43403</c:v>
                </c:pt>
                <c:pt idx="167">
                  <c:v>43434</c:v>
                </c:pt>
                <c:pt idx="168">
                  <c:v>43464</c:v>
                </c:pt>
                <c:pt idx="169">
                  <c:v>43495</c:v>
                </c:pt>
                <c:pt idx="170">
                  <c:v>43524</c:v>
                </c:pt>
                <c:pt idx="171">
                  <c:v>43554</c:v>
                </c:pt>
                <c:pt idx="172">
                  <c:v>43585</c:v>
                </c:pt>
                <c:pt idx="173">
                  <c:v>43615</c:v>
                </c:pt>
                <c:pt idx="174">
                  <c:v>43646</c:v>
                </c:pt>
                <c:pt idx="175">
                  <c:v>43676</c:v>
                </c:pt>
                <c:pt idx="176">
                  <c:v>43707</c:v>
                </c:pt>
                <c:pt idx="177">
                  <c:v>43738</c:v>
                </c:pt>
                <c:pt idx="178">
                  <c:v>43768</c:v>
                </c:pt>
                <c:pt idx="179">
                  <c:v>43799</c:v>
                </c:pt>
                <c:pt idx="180">
                  <c:v>43829</c:v>
                </c:pt>
                <c:pt idx="181">
                  <c:v>43860</c:v>
                </c:pt>
                <c:pt idx="182">
                  <c:v>43889</c:v>
                </c:pt>
                <c:pt idx="183">
                  <c:v>43920</c:v>
                </c:pt>
                <c:pt idx="184">
                  <c:v>43951</c:v>
                </c:pt>
                <c:pt idx="185">
                  <c:v>43981</c:v>
                </c:pt>
                <c:pt idx="186">
                  <c:v>44012</c:v>
                </c:pt>
                <c:pt idx="187">
                  <c:v>44042</c:v>
                </c:pt>
                <c:pt idx="188">
                  <c:v>44073</c:v>
                </c:pt>
                <c:pt idx="189">
                  <c:v>44104</c:v>
                </c:pt>
                <c:pt idx="190">
                  <c:v>44134</c:v>
                </c:pt>
                <c:pt idx="191">
                  <c:v>44165</c:v>
                </c:pt>
                <c:pt idx="192">
                  <c:v>44195</c:v>
                </c:pt>
                <c:pt idx="193">
                  <c:v>44226</c:v>
                </c:pt>
                <c:pt idx="194">
                  <c:v>44255</c:v>
                </c:pt>
                <c:pt idx="195">
                  <c:v>44285</c:v>
                </c:pt>
                <c:pt idx="196">
                  <c:v>44316</c:v>
                </c:pt>
                <c:pt idx="197">
                  <c:v>44346</c:v>
                </c:pt>
                <c:pt idx="198">
                  <c:v>44377</c:v>
                </c:pt>
                <c:pt idx="199">
                  <c:v>44407</c:v>
                </c:pt>
                <c:pt idx="200">
                  <c:v>44438</c:v>
                </c:pt>
                <c:pt idx="201">
                  <c:v>44469</c:v>
                </c:pt>
                <c:pt idx="202">
                  <c:v>44499</c:v>
                </c:pt>
                <c:pt idx="203">
                  <c:v>44530</c:v>
                </c:pt>
                <c:pt idx="204">
                  <c:v>44560</c:v>
                </c:pt>
                <c:pt idx="205">
                  <c:v>44591</c:v>
                </c:pt>
                <c:pt idx="206">
                  <c:v>44620</c:v>
                </c:pt>
                <c:pt idx="207">
                  <c:v>44650</c:v>
                </c:pt>
                <c:pt idx="208">
                  <c:v>44681</c:v>
                </c:pt>
                <c:pt idx="209">
                  <c:v>44711</c:v>
                </c:pt>
                <c:pt idx="210">
                  <c:v>44742</c:v>
                </c:pt>
                <c:pt idx="211">
                  <c:v>44772</c:v>
                </c:pt>
                <c:pt idx="212">
                  <c:v>44803</c:v>
                </c:pt>
                <c:pt idx="213">
                  <c:v>44834</c:v>
                </c:pt>
                <c:pt idx="214">
                  <c:v>44864</c:v>
                </c:pt>
                <c:pt idx="215">
                  <c:v>44895</c:v>
                </c:pt>
                <c:pt idx="216">
                  <c:v>44925</c:v>
                </c:pt>
                <c:pt idx="217">
                  <c:v>44956</c:v>
                </c:pt>
                <c:pt idx="218">
                  <c:v>44985</c:v>
                </c:pt>
                <c:pt idx="219">
                  <c:v>45015</c:v>
                </c:pt>
                <c:pt idx="220">
                  <c:v>45046</c:v>
                </c:pt>
                <c:pt idx="221">
                  <c:v>45076</c:v>
                </c:pt>
                <c:pt idx="222">
                  <c:v>45107</c:v>
                </c:pt>
                <c:pt idx="223">
                  <c:v>45137</c:v>
                </c:pt>
                <c:pt idx="224">
                  <c:v>45168</c:v>
                </c:pt>
                <c:pt idx="225">
                  <c:v>45199</c:v>
                </c:pt>
                <c:pt idx="226">
                  <c:v>45229</c:v>
                </c:pt>
                <c:pt idx="227">
                  <c:v>45260</c:v>
                </c:pt>
                <c:pt idx="228">
                  <c:v>45290</c:v>
                </c:pt>
              </c:numCache>
            </c:numRef>
          </c:cat>
          <c:val>
            <c:numRef>
              <c:f>Tabelle0!$G$6:$G$288</c:f>
              <c:numCache>
                <c:formatCode>_-* #,##0\ _€_-;\-* #,##0\ _€_-;_-* "-"??\ _€_-;_-@_-</c:formatCode>
                <c:ptCount val="283"/>
                <c:pt idx="0">
                  <c:v>781300</c:v>
                </c:pt>
                <c:pt idx="1">
                  <c:v>802900</c:v>
                </c:pt>
                <c:pt idx="2">
                  <c:v>808900</c:v>
                </c:pt>
                <c:pt idx="3">
                  <c:v>811500</c:v>
                </c:pt>
                <c:pt idx="4">
                  <c:v>816300</c:v>
                </c:pt>
                <c:pt idx="5">
                  <c:v>826800</c:v>
                </c:pt>
                <c:pt idx="6">
                  <c:v>840400</c:v>
                </c:pt>
                <c:pt idx="7">
                  <c:v>843100</c:v>
                </c:pt>
                <c:pt idx="8">
                  <c:v>843700</c:v>
                </c:pt>
                <c:pt idx="9">
                  <c:v>852000</c:v>
                </c:pt>
                <c:pt idx="10">
                  <c:v>856000</c:v>
                </c:pt>
                <c:pt idx="11">
                  <c:v>873700</c:v>
                </c:pt>
                <c:pt idx="12">
                  <c:v>869300</c:v>
                </c:pt>
                <c:pt idx="13">
                  <c:v>868800</c:v>
                </c:pt>
                <c:pt idx="14">
                  <c:v>866700</c:v>
                </c:pt>
                <c:pt idx="15">
                  <c:v>876900</c:v>
                </c:pt>
                <c:pt idx="16">
                  <c:v>888000</c:v>
                </c:pt>
                <c:pt idx="17">
                  <c:v>893700</c:v>
                </c:pt>
                <c:pt idx="18">
                  <c:v>899800</c:v>
                </c:pt>
                <c:pt idx="19">
                  <c:v>892500</c:v>
                </c:pt>
                <c:pt idx="20">
                  <c:v>885200</c:v>
                </c:pt>
                <c:pt idx="21">
                  <c:v>886500</c:v>
                </c:pt>
                <c:pt idx="22">
                  <c:v>881100</c:v>
                </c:pt>
                <c:pt idx="23">
                  <c:v>910400</c:v>
                </c:pt>
                <c:pt idx="24">
                  <c:v>920100</c:v>
                </c:pt>
                <c:pt idx="25">
                  <c:v>914800</c:v>
                </c:pt>
                <c:pt idx="26">
                  <c:v>914700</c:v>
                </c:pt>
                <c:pt idx="27">
                  <c:v>920900</c:v>
                </c:pt>
                <c:pt idx="28">
                  <c:v>920800</c:v>
                </c:pt>
                <c:pt idx="29">
                  <c:v>929100</c:v>
                </c:pt>
                <c:pt idx="30">
                  <c:v>941500</c:v>
                </c:pt>
                <c:pt idx="31">
                  <c:v>946400</c:v>
                </c:pt>
                <c:pt idx="32">
                  <c:v>938100</c:v>
                </c:pt>
                <c:pt idx="33">
                  <c:v>950100</c:v>
                </c:pt>
                <c:pt idx="34">
                  <c:v>940000</c:v>
                </c:pt>
                <c:pt idx="35">
                  <c:v>972200</c:v>
                </c:pt>
                <c:pt idx="36">
                  <c:v>961670</c:v>
                </c:pt>
                <c:pt idx="37">
                  <c:v>960776</c:v>
                </c:pt>
                <c:pt idx="38">
                  <c:v>957812</c:v>
                </c:pt>
                <c:pt idx="39">
                  <c:v>967371</c:v>
                </c:pt>
                <c:pt idx="40">
                  <c:v>956945</c:v>
                </c:pt>
                <c:pt idx="41">
                  <c:v>962117</c:v>
                </c:pt>
                <c:pt idx="42">
                  <c:v>972500</c:v>
                </c:pt>
                <c:pt idx="43">
                  <c:v>952121</c:v>
                </c:pt>
                <c:pt idx="44">
                  <c:v>953402</c:v>
                </c:pt>
                <c:pt idx="45">
                  <c:v>970798</c:v>
                </c:pt>
                <c:pt idx="46">
                  <c:v>1011907</c:v>
                </c:pt>
                <c:pt idx="47">
                  <c:v>1022360</c:v>
                </c:pt>
                <c:pt idx="48">
                  <c:v>1028043</c:v>
                </c:pt>
                <c:pt idx="49">
                  <c:v>1068840</c:v>
                </c:pt>
                <c:pt idx="50">
                  <c:v>1086755</c:v>
                </c:pt>
                <c:pt idx="51">
                  <c:v>1085369</c:v>
                </c:pt>
                <c:pt idx="52">
                  <c:v>1102578</c:v>
                </c:pt>
                <c:pt idx="53">
                  <c:v>1106185</c:v>
                </c:pt>
                <c:pt idx="54">
                  <c:v>1127444</c:v>
                </c:pt>
                <c:pt idx="55">
                  <c:v>1133064</c:v>
                </c:pt>
                <c:pt idx="56">
                  <c:v>1144357</c:v>
                </c:pt>
                <c:pt idx="57">
                  <c:v>1164596</c:v>
                </c:pt>
                <c:pt idx="58">
                  <c:v>1193081</c:v>
                </c:pt>
                <c:pt idx="59">
                  <c:v>1218422</c:v>
                </c:pt>
                <c:pt idx="60">
                  <c:v>1206739</c:v>
                </c:pt>
                <c:pt idx="61">
                  <c:v>1233669</c:v>
                </c:pt>
                <c:pt idx="62">
                  <c:v>1234982</c:v>
                </c:pt>
                <c:pt idx="63">
                  <c:v>1223257</c:v>
                </c:pt>
                <c:pt idx="64">
                  <c:v>1264582</c:v>
                </c:pt>
                <c:pt idx="65">
                  <c:v>1278849</c:v>
                </c:pt>
                <c:pt idx="66">
                  <c:v>1282614</c:v>
                </c:pt>
                <c:pt idx="67">
                  <c:v>1283161</c:v>
                </c:pt>
                <c:pt idx="68">
                  <c:v>1287092</c:v>
                </c:pt>
                <c:pt idx="69">
                  <c:v>1286512</c:v>
                </c:pt>
                <c:pt idx="70">
                  <c:v>1288798</c:v>
                </c:pt>
                <c:pt idx="71">
                  <c:v>1316617</c:v>
                </c:pt>
                <c:pt idx="72">
                  <c:v>1310565</c:v>
                </c:pt>
                <c:pt idx="73">
                  <c:v>1322016</c:v>
                </c:pt>
                <c:pt idx="74">
                  <c:v>1303234</c:v>
                </c:pt>
                <c:pt idx="75">
                  <c:v>1306609</c:v>
                </c:pt>
                <c:pt idx="76">
                  <c:v>1313781</c:v>
                </c:pt>
                <c:pt idx="77">
                  <c:v>1316972</c:v>
                </c:pt>
                <c:pt idx="78">
                  <c:v>1327552</c:v>
                </c:pt>
                <c:pt idx="79">
                  <c:v>1325201</c:v>
                </c:pt>
                <c:pt idx="80">
                  <c:v>1336407</c:v>
                </c:pt>
                <c:pt idx="81">
                  <c:v>1346348</c:v>
                </c:pt>
                <c:pt idx="82">
                  <c:v>1357423</c:v>
                </c:pt>
                <c:pt idx="83">
                  <c:v>1380538</c:v>
                </c:pt>
                <c:pt idx="84">
                  <c:v>1383015</c:v>
                </c:pt>
                <c:pt idx="85">
                  <c:v>1380460</c:v>
                </c:pt>
                <c:pt idx="86">
                  <c:v>1389733</c:v>
                </c:pt>
                <c:pt idx="87">
                  <c:v>1398388</c:v>
                </c:pt>
                <c:pt idx="88">
                  <c:v>1409941</c:v>
                </c:pt>
                <c:pt idx="89">
                  <c:v>1430321</c:v>
                </c:pt>
                <c:pt idx="90">
                  <c:v>1450929</c:v>
                </c:pt>
                <c:pt idx="91">
                  <c:v>1473572</c:v>
                </c:pt>
                <c:pt idx="92">
                  <c:v>1484453</c:v>
                </c:pt>
                <c:pt idx="93">
                  <c:v>1506299</c:v>
                </c:pt>
                <c:pt idx="94">
                  <c:v>1561581</c:v>
                </c:pt>
                <c:pt idx="95">
                  <c:v>1587275</c:v>
                </c:pt>
                <c:pt idx="96">
                  <c:v>1581969</c:v>
                </c:pt>
                <c:pt idx="97">
                  <c:v>1575714</c:v>
                </c:pt>
                <c:pt idx="98">
                  <c:v>1578262</c:v>
                </c:pt>
                <c:pt idx="99">
                  <c:v>1571292</c:v>
                </c:pt>
                <c:pt idx="100">
                  <c:v>1603225</c:v>
                </c:pt>
                <c:pt idx="101">
                  <c:v>1608871</c:v>
                </c:pt>
                <c:pt idx="102">
                  <c:v>1609934</c:v>
                </c:pt>
                <c:pt idx="103">
                  <c:v>1620116</c:v>
                </c:pt>
                <c:pt idx="104">
                  <c:v>1632843</c:v>
                </c:pt>
                <c:pt idx="105">
                  <c:v>1645698</c:v>
                </c:pt>
                <c:pt idx="106">
                  <c:v>1673105</c:v>
                </c:pt>
                <c:pt idx="107">
                  <c:v>1684922</c:v>
                </c:pt>
                <c:pt idx="108">
                  <c:v>1674709</c:v>
                </c:pt>
                <c:pt idx="109">
                  <c:v>1667447</c:v>
                </c:pt>
                <c:pt idx="110">
                  <c:v>1675734</c:v>
                </c:pt>
                <c:pt idx="111">
                  <c:v>1669719</c:v>
                </c:pt>
                <c:pt idx="112">
                  <c:v>1706964</c:v>
                </c:pt>
                <c:pt idx="113">
                  <c:v>1719993</c:v>
                </c:pt>
                <c:pt idx="114">
                  <c:v>1713602</c:v>
                </c:pt>
                <c:pt idx="115">
                  <c:v>1722085</c:v>
                </c:pt>
                <c:pt idx="116">
                  <c:v>1738102</c:v>
                </c:pt>
                <c:pt idx="117">
                  <c:v>1745676</c:v>
                </c:pt>
                <c:pt idx="118">
                  <c:v>1772136</c:v>
                </c:pt>
                <c:pt idx="119">
                  <c:v>1799944</c:v>
                </c:pt>
                <c:pt idx="120">
                  <c:v>1787546</c:v>
                </c:pt>
                <c:pt idx="121">
                  <c:v>1815340</c:v>
                </c:pt>
                <c:pt idx="122">
                  <c:v>1839908</c:v>
                </c:pt>
                <c:pt idx="123">
                  <c:v>1848732</c:v>
                </c:pt>
                <c:pt idx="124">
                  <c:v>1879567</c:v>
                </c:pt>
                <c:pt idx="125">
                  <c:v>1909423</c:v>
                </c:pt>
                <c:pt idx="126">
                  <c:v>1917938</c:v>
                </c:pt>
                <c:pt idx="127">
                  <c:v>1934750</c:v>
                </c:pt>
                <c:pt idx="128">
                  <c:v>1948142</c:v>
                </c:pt>
                <c:pt idx="129">
                  <c:v>1961744</c:v>
                </c:pt>
                <c:pt idx="130">
                  <c:v>1992814</c:v>
                </c:pt>
                <c:pt idx="131">
                  <c:v>2030208</c:v>
                </c:pt>
                <c:pt idx="132">
                  <c:v>2010216</c:v>
                </c:pt>
                <c:pt idx="133">
                  <c:v>2035862</c:v>
                </c:pt>
                <c:pt idx="134">
                  <c:v>2049625</c:v>
                </c:pt>
                <c:pt idx="135">
                  <c:v>2036404</c:v>
                </c:pt>
                <c:pt idx="136">
                  <c:v>2061552</c:v>
                </c:pt>
                <c:pt idx="137">
                  <c:v>2083244</c:v>
                </c:pt>
                <c:pt idx="138">
                  <c:v>2086496</c:v>
                </c:pt>
                <c:pt idx="139">
                  <c:v>2100780</c:v>
                </c:pt>
                <c:pt idx="140">
                  <c:v>2111161</c:v>
                </c:pt>
                <c:pt idx="141">
                  <c:v>2113510</c:v>
                </c:pt>
                <c:pt idx="142">
                  <c:v>2125338</c:v>
                </c:pt>
                <c:pt idx="143">
                  <c:v>2162924</c:v>
                </c:pt>
                <c:pt idx="144">
                  <c:v>2160628</c:v>
                </c:pt>
                <c:pt idx="145">
                  <c:v>2174253</c:v>
                </c:pt>
                <c:pt idx="146">
                  <c:v>2189607</c:v>
                </c:pt>
                <c:pt idx="147">
                  <c:v>2192827</c:v>
                </c:pt>
                <c:pt idx="148">
                  <c:v>2204112</c:v>
                </c:pt>
                <c:pt idx="149">
                  <c:v>2220716</c:v>
                </c:pt>
                <c:pt idx="150">
                  <c:v>2241599</c:v>
                </c:pt>
                <c:pt idx="151">
                  <c:v>2239708</c:v>
                </c:pt>
                <c:pt idx="152">
                  <c:v>2252720</c:v>
                </c:pt>
                <c:pt idx="153">
                  <c:v>2258282</c:v>
                </c:pt>
                <c:pt idx="154">
                  <c:v>2273885</c:v>
                </c:pt>
                <c:pt idx="155">
                  <c:v>2306970</c:v>
                </c:pt>
                <c:pt idx="156">
                  <c:v>2298368</c:v>
                </c:pt>
                <c:pt idx="157">
                  <c:v>2306305</c:v>
                </c:pt>
                <c:pt idx="158">
                  <c:v>2311967</c:v>
                </c:pt>
                <c:pt idx="159">
                  <c:v>2309651</c:v>
                </c:pt>
                <c:pt idx="160">
                  <c:v>2326875</c:v>
                </c:pt>
                <c:pt idx="161">
                  <c:v>2366770</c:v>
                </c:pt>
                <c:pt idx="162">
                  <c:v>2362867</c:v>
                </c:pt>
                <c:pt idx="163">
                  <c:v>2372439</c:v>
                </c:pt>
                <c:pt idx="164">
                  <c:v>2375577</c:v>
                </c:pt>
                <c:pt idx="165">
                  <c:v>2402632</c:v>
                </c:pt>
                <c:pt idx="166">
                  <c:v>2414559</c:v>
                </c:pt>
                <c:pt idx="167">
                  <c:v>2454059</c:v>
                </c:pt>
                <c:pt idx="168">
                  <c:v>2455057</c:v>
                </c:pt>
                <c:pt idx="169">
                  <c:v>2448311</c:v>
                </c:pt>
                <c:pt idx="170">
                  <c:v>2457322</c:v>
                </c:pt>
                <c:pt idx="171">
                  <c:v>2481264</c:v>
                </c:pt>
                <c:pt idx="172">
                  <c:v>2501313</c:v>
                </c:pt>
                <c:pt idx="173">
                  <c:v>2526072</c:v>
                </c:pt>
                <c:pt idx="174">
                  <c:v>2537737</c:v>
                </c:pt>
                <c:pt idx="175">
                  <c:v>2548628</c:v>
                </c:pt>
                <c:pt idx="176">
                  <c:v>2574553</c:v>
                </c:pt>
                <c:pt idx="177">
                  <c:v>2575934</c:v>
                </c:pt>
                <c:pt idx="178">
                  <c:v>2594159</c:v>
                </c:pt>
                <c:pt idx="179">
                  <c:v>2619531</c:v>
                </c:pt>
                <c:pt idx="180">
                  <c:v>2621836</c:v>
                </c:pt>
                <c:pt idx="181">
                  <c:v>2614124</c:v>
                </c:pt>
                <c:pt idx="182">
                  <c:v>2632152</c:v>
                </c:pt>
                <c:pt idx="183">
                  <c:v>2726246</c:v>
                </c:pt>
                <c:pt idx="184">
                  <c:v>2740810</c:v>
                </c:pt>
                <c:pt idx="185">
                  <c:v>2796750</c:v>
                </c:pt>
                <c:pt idx="186">
                  <c:v>2811317</c:v>
                </c:pt>
                <c:pt idx="187">
                  <c:v>2819953</c:v>
                </c:pt>
                <c:pt idx="188">
                  <c:v>2839190</c:v>
                </c:pt>
                <c:pt idx="189">
                  <c:v>2866518</c:v>
                </c:pt>
                <c:pt idx="190">
                  <c:v>2899017</c:v>
                </c:pt>
                <c:pt idx="191">
                  <c:v>2945963</c:v>
                </c:pt>
                <c:pt idx="192">
                  <c:v>2945034</c:v>
                </c:pt>
                <c:pt idx="193">
                  <c:v>2991316</c:v>
                </c:pt>
                <c:pt idx="194">
                  <c:v>3013204</c:v>
                </c:pt>
                <c:pt idx="195">
                  <c:v>3041419</c:v>
                </c:pt>
                <c:pt idx="196">
                  <c:v>3056619</c:v>
                </c:pt>
                <c:pt idx="197">
                  <c:v>3084069</c:v>
                </c:pt>
                <c:pt idx="198">
                  <c:v>3097400</c:v>
                </c:pt>
                <c:pt idx="199">
                  <c:v>3122696</c:v>
                </c:pt>
                <c:pt idx="200">
                  <c:v>3143882</c:v>
                </c:pt>
                <c:pt idx="201">
                  <c:v>3150115</c:v>
                </c:pt>
                <c:pt idx="202">
                  <c:v>3155478</c:v>
                </c:pt>
                <c:pt idx="203">
                  <c:v>3198662</c:v>
                </c:pt>
                <c:pt idx="204">
                  <c:v>3190495</c:v>
                </c:pt>
                <c:pt idx="205">
                  <c:v>3214310</c:v>
                </c:pt>
                <c:pt idx="206">
                  <c:v>3240137</c:v>
                </c:pt>
                <c:pt idx="207">
                  <c:v>3237276</c:v>
                </c:pt>
                <c:pt idx="208">
                  <c:v>3239053</c:v>
                </c:pt>
                <c:pt idx="209">
                  <c:v>3263522</c:v>
                </c:pt>
                <c:pt idx="210">
                  <c:v>3284709</c:v>
                </c:pt>
                <c:pt idx="211">
                  <c:v>3300870</c:v>
                </c:pt>
                <c:pt idx="212">
                  <c:v>3370988</c:v>
                </c:pt>
                <c:pt idx="213">
                  <c:v>3318726</c:v>
                </c:pt>
                <c:pt idx="214">
                  <c:v>3283917</c:v>
                </c:pt>
                <c:pt idx="215">
                  <c:v>3292282</c:v>
                </c:pt>
                <c:pt idx="216">
                  <c:v>3255550</c:v>
                </c:pt>
                <c:pt idx="217">
                  <c:v>3218137</c:v>
                </c:pt>
                <c:pt idx="218">
                  <c:v>3184886</c:v>
                </c:pt>
                <c:pt idx="219">
                  <c:v>3138650</c:v>
                </c:pt>
                <c:pt idx="220">
                  <c:v>3127338</c:v>
                </c:pt>
                <c:pt idx="221">
                  <c:v>3122973</c:v>
                </c:pt>
                <c:pt idx="222">
                  <c:v>3094370</c:v>
                </c:pt>
                <c:pt idx="223">
                  <c:v>3073477</c:v>
                </c:pt>
                <c:pt idx="224">
                  <c:v>3049874</c:v>
                </c:pt>
                <c:pt idx="225">
                  <c:v>3035618</c:v>
                </c:pt>
                <c:pt idx="226">
                  <c:v>3004278</c:v>
                </c:pt>
                <c:pt idx="227">
                  <c:v>3012473</c:v>
                </c:pt>
                <c:pt idx="228">
                  <c:v>2996281</c:v>
                </c:pt>
              </c:numCache>
            </c:numRef>
          </c:val>
          <c:smooth val="0"/>
          <c:extLst>
            <c:ext xmlns:c16="http://schemas.microsoft.com/office/drawing/2014/chart" uri="{C3380CC4-5D6E-409C-BE32-E72D297353CC}">
              <c16:uniqueId val="{00000001-9095-4587-B099-E4EA97791C1D}"/>
            </c:ext>
          </c:extLst>
        </c:ser>
        <c:ser>
          <c:idx val="2"/>
          <c:order val="2"/>
          <c:tx>
            <c:strRef>
              <c:f>Tabelle0!$K$5</c:f>
              <c:strCache>
                <c:ptCount val="1"/>
                <c:pt idx="0">
                  <c:v>M2</c:v>
                </c:pt>
              </c:strCache>
            </c:strRef>
          </c:tx>
          <c:marker>
            <c:symbol val="none"/>
          </c:marker>
          <c:cat>
            <c:numRef>
              <c:f>Tabelle0!$A$6:$A$288</c:f>
              <c:numCache>
                <c:formatCode>[$-407]mmm/\ yy;@</c:formatCode>
                <c:ptCount val="283"/>
                <c:pt idx="0">
                  <c:v>38336</c:v>
                </c:pt>
                <c:pt idx="1">
                  <c:v>38367</c:v>
                </c:pt>
                <c:pt idx="2">
                  <c:v>38398</c:v>
                </c:pt>
                <c:pt idx="3">
                  <c:v>38426</c:v>
                </c:pt>
                <c:pt idx="4">
                  <c:v>38457</c:v>
                </c:pt>
                <c:pt idx="5">
                  <c:v>38487</c:v>
                </c:pt>
                <c:pt idx="6">
                  <c:v>38518</c:v>
                </c:pt>
                <c:pt idx="7">
                  <c:v>38548</c:v>
                </c:pt>
                <c:pt idx="8">
                  <c:v>38579</c:v>
                </c:pt>
                <c:pt idx="9">
                  <c:v>38610</c:v>
                </c:pt>
                <c:pt idx="10">
                  <c:v>38640</c:v>
                </c:pt>
                <c:pt idx="11">
                  <c:v>38671</c:v>
                </c:pt>
                <c:pt idx="12">
                  <c:v>38701</c:v>
                </c:pt>
                <c:pt idx="13">
                  <c:v>38732</c:v>
                </c:pt>
                <c:pt idx="14">
                  <c:v>38763</c:v>
                </c:pt>
                <c:pt idx="15">
                  <c:v>38791</c:v>
                </c:pt>
                <c:pt idx="16">
                  <c:v>38822</c:v>
                </c:pt>
                <c:pt idx="17">
                  <c:v>38852</c:v>
                </c:pt>
                <c:pt idx="18">
                  <c:v>38883</c:v>
                </c:pt>
                <c:pt idx="19">
                  <c:v>38913</c:v>
                </c:pt>
                <c:pt idx="20">
                  <c:v>38944</c:v>
                </c:pt>
                <c:pt idx="21">
                  <c:v>38975</c:v>
                </c:pt>
                <c:pt idx="22">
                  <c:v>39005</c:v>
                </c:pt>
                <c:pt idx="23">
                  <c:v>39036</c:v>
                </c:pt>
                <c:pt idx="24">
                  <c:v>39066</c:v>
                </c:pt>
                <c:pt idx="25">
                  <c:v>39097</c:v>
                </c:pt>
                <c:pt idx="26">
                  <c:v>39128</c:v>
                </c:pt>
                <c:pt idx="27">
                  <c:v>39156</c:v>
                </c:pt>
                <c:pt idx="28">
                  <c:v>39187</c:v>
                </c:pt>
                <c:pt idx="29">
                  <c:v>39217</c:v>
                </c:pt>
                <c:pt idx="30">
                  <c:v>39248</c:v>
                </c:pt>
                <c:pt idx="31">
                  <c:v>39278</c:v>
                </c:pt>
                <c:pt idx="32">
                  <c:v>39309</c:v>
                </c:pt>
                <c:pt idx="33">
                  <c:v>39340</c:v>
                </c:pt>
                <c:pt idx="34">
                  <c:v>39370</c:v>
                </c:pt>
                <c:pt idx="35">
                  <c:v>39401</c:v>
                </c:pt>
                <c:pt idx="36">
                  <c:v>39446</c:v>
                </c:pt>
                <c:pt idx="37">
                  <c:v>39478</c:v>
                </c:pt>
                <c:pt idx="38">
                  <c:v>39507</c:v>
                </c:pt>
                <c:pt idx="39">
                  <c:v>39538</c:v>
                </c:pt>
                <c:pt idx="40">
                  <c:v>39568</c:v>
                </c:pt>
                <c:pt idx="41">
                  <c:v>39599</c:v>
                </c:pt>
                <c:pt idx="42">
                  <c:v>39629</c:v>
                </c:pt>
                <c:pt idx="43">
                  <c:v>39659</c:v>
                </c:pt>
                <c:pt idx="44">
                  <c:v>39690</c:v>
                </c:pt>
                <c:pt idx="45">
                  <c:v>39721</c:v>
                </c:pt>
                <c:pt idx="46">
                  <c:v>39751</c:v>
                </c:pt>
                <c:pt idx="47">
                  <c:v>39782</c:v>
                </c:pt>
                <c:pt idx="48">
                  <c:v>39812</c:v>
                </c:pt>
                <c:pt idx="49">
                  <c:v>39843</c:v>
                </c:pt>
                <c:pt idx="50">
                  <c:v>39872</c:v>
                </c:pt>
                <c:pt idx="51">
                  <c:v>39902</c:v>
                </c:pt>
                <c:pt idx="52">
                  <c:v>39933</c:v>
                </c:pt>
                <c:pt idx="53">
                  <c:v>39963</c:v>
                </c:pt>
                <c:pt idx="54">
                  <c:v>39994</c:v>
                </c:pt>
                <c:pt idx="55">
                  <c:v>40024</c:v>
                </c:pt>
                <c:pt idx="56">
                  <c:v>40055</c:v>
                </c:pt>
                <c:pt idx="57">
                  <c:v>40086</c:v>
                </c:pt>
                <c:pt idx="58">
                  <c:v>40116</c:v>
                </c:pt>
                <c:pt idx="59">
                  <c:v>40147</c:v>
                </c:pt>
                <c:pt idx="60">
                  <c:v>40177</c:v>
                </c:pt>
                <c:pt idx="61">
                  <c:v>40208</c:v>
                </c:pt>
                <c:pt idx="62">
                  <c:v>40237</c:v>
                </c:pt>
                <c:pt idx="63">
                  <c:v>40267</c:v>
                </c:pt>
                <c:pt idx="64">
                  <c:v>40298</c:v>
                </c:pt>
                <c:pt idx="65">
                  <c:v>40328</c:v>
                </c:pt>
                <c:pt idx="66">
                  <c:v>40359</c:v>
                </c:pt>
                <c:pt idx="67">
                  <c:v>40389</c:v>
                </c:pt>
                <c:pt idx="68">
                  <c:v>40420</c:v>
                </c:pt>
                <c:pt idx="69">
                  <c:v>40451</c:v>
                </c:pt>
                <c:pt idx="70">
                  <c:v>40481</c:v>
                </c:pt>
                <c:pt idx="71">
                  <c:v>40512</c:v>
                </c:pt>
                <c:pt idx="72">
                  <c:v>40542</c:v>
                </c:pt>
                <c:pt idx="73">
                  <c:v>40573</c:v>
                </c:pt>
                <c:pt idx="74">
                  <c:v>40602</c:v>
                </c:pt>
                <c:pt idx="75">
                  <c:v>40632</c:v>
                </c:pt>
                <c:pt idx="76">
                  <c:v>40663</c:v>
                </c:pt>
                <c:pt idx="77">
                  <c:v>40693</c:v>
                </c:pt>
                <c:pt idx="78">
                  <c:v>40724</c:v>
                </c:pt>
                <c:pt idx="79">
                  <c:v>40754</c:v>
                </c:pt>
                <c:pt idx="80">
                  <c:v>40785</c:v>
                </c:pt>
                <c:pt idx="81">
                  <c:v>40816</c:v>
                </c:pt>
                <c:pt idx="82">
                  <c:v>40846</c:v>
                </c:pt>
                <c:pt idx="83">
                  <c:v>40877</c:v>
                </c:pt>
                <c:pt idx="84">
                  <c:v>40907</c:v>
                </c:pt>
                <c:pt idx="85">
                  <c:v>40938</c:v>
                </c:pt>
                <c:pt idx="86">
                  <c:v>40968</c:v>
                </c:pt>
                <c:pt idx="87">
                  <c:v>40998</c:v>
                </c:pt>
                <c:pt idx="88">
                  <c:v>41029</c:v>
                </c:pt>
                <c:pt idx="89">
                  <c:v>41059</c:v>
                </c:pt>
                <c:pt idx="90">
                  <c:v>41090</c:v>
                </c:pt>
                <c:pt idx="91">
                  <c:v>41120</c:v>
                </c:pt>
                <c:pt idx="92">
                  <c:v>41151</c:v>
                </c:pt>
                <c:pt idx="93">
                  <c:v>41182</c:v>
                </c:pt>
                <c:pt idx="94">
                  <c:v>41212</c:v>
                </c:pt>
                <c:pt idx="95">
                  <c:v>41243</c:v>
                </c:pt>
                <c:pt idx="96">
                  <c:v>41273</c:v>
                </c:pt>
                <c:pt idx="97">
                  <c:v>41304</c:v>
                </c:pt>
                <c:pt idx="98">
                  <c:v>41333</c:v>
                </c:pt>
                <c:pt idx="99">
                  <c:v>41363</c:v>
                </c:pt>
                <c:pt idx="100">
                  <c:v>41394</c:v>
                </c:pt>
                <c:pt idx="101">
                  <c:v>41424</c:v>
                </c:pt>
                <c:pt idx="102">
                  <c:v>41455</c:v>
                </c:pt>
                <c:pt idx="103">
                  <c:v>41485</c:v>
                </c:pt>
                <c:pt idx="104">
                  <c:v>41516</c:v>
                </c:pt>
                <c:pt idx="105">
                  <c:v>41547</c:v>
                </c:pt>
                <c:pt idx="106">
                  <c:v>41577</c:v>
                </c:pt>
                <c:pt idx="107">
                  <c:v>41608</c:v>
                </c:pt>
                <c:pt idx="108">
                  <c:v>41638</c:v>
                </c:pt>
                <c:pt idx="109">
                  <c:v>41669</c:v>
                </c:pt>
                <c:pt idx="110">
                  <c:v>41698</c:v>
                </c:pt>
                <c:pt idx="111">
                  <c:v>41728</c:v>
                </c:pt>
                <c:pt idx="112">
                  <c:v>41759</c:v>
                </c:pt>
                <c:pt idx="113">
                  <c:v>41789</c:v>
                </c:pt>
                <c:pt idx="114">
                  <c:v>41820</c:v>
                </c:pt>
                <c:pt idx="115">
                  <c:v>41850</c:v>
                </c:pt>
                <c:pt idx="116">
                  <c:v>41881</c:v>
                </c:pt>
                <c:pt idx="117">
                  <c:v>41912</c:v>
                </c:pt>
                <c:pt idx="118">
                  <c:v>41942</c:v>
                </c:pt>
                <c:pt idx="119">
                  <c:v>41973</c:v>
                </c:pt>
                <c:pt idx="120">
                  <c:v>42003</c:v>
                </c:pt>
                <c:pt idx="121">
                  <c:v>42034</c:v>
                </c:pt>
                <c:pt idx="122">
                  <c:v>42063</c:v>
                </c:pt>
                <c:pt idx="123">
                  <c:v>42093</c:v>
                </c:pt>
                <c:pt idx="124">
                  <c:v>42124</c:v>
                </c:pt>
                <c:pt idx="125">
                  <c:v>42154</c:v>
                </c:pt>
                <c:pt idx="126">
                  <c:v>42185</c:v>
                </c:pt>
                <c:pt idx="127">
                  <c:v>42215</c:v>
                </c:pt>
                <c:pt idx="128">
                  <c:v>42246</c:v>
                </c:pt>
                <c:pt idx="129">
                  <c:v>42277</c:v>
                </c:pt>
                <c:pt idx="130">
                  <c:v>42307</c:v>
                </c:pt>
                <c:pt idx="131">
                  <c:v>42338</c:v>
                </c:pt>
                <c:pt idx="132">
                  <c:v>42368</c:v>
                </c:pt>
                <c:pt idx="133">
                  <c:v>42399</c:v>
                </c:pt>
                <c:pt idx="134">
                  <c:v>42429</c:v>
                </c:pt>
                <c:pt idx="135">
                  <c:v>42459</c:v>
                </c:pt>
                <c:pt idx="136">
                  <c:v>42490</c:v>
                </c:pt>
                <c:pt idx="137">
                  <c:v>42520</c:v>
                </c:pt>
                <c:pt idx="138">
                  <c:v>42551</c:v>
                </c:pt>
                <c:pt idx="139">
                  <c:v>42581</c:v>
                </c:pt>
                <c:pt idx="140">
                  <c:v>42612</c:v>
                </c:pt>
                <c:pt idx="141">
                  <c:v>42643</c:v>
                </c:pt>
                <c:pt idx="142">
                  <c:v>42673</c:v>
                </c:pt>
                <c:pt idx="143">
                  <c:v>42704</c:v>
                </c:pt>
                <c:pt idx="144">
                  <c:v>42734</c:v>
                </c:pt>
                <c:pt idx="145">
                  <c:v>42765</c:v>
                </c:pt>
                <c:pt idx="146">
                  <c:v>42794</c:v>
                </c:pt>
                <c:pt idx="147">
                  <c:v>42824</c:v>
                </c:pt>
                <c:pt idx="148">
                  <c:v>42855</c:v>
                </c:pt>
                <c:pt idx="149">
                  <c:v>42885</c:v>
                </c:pt>
                <c:pt idx="150">
                  <c:v>42916</c:v>
                </c:pt>
                <c:pt idx="151">
                  <c:v>42946</c:v>
                </c:pt>
                <c:pt idx="152">
                  <c:v>42977</c:v>
                </c:pt>
                <c:pt idx="153">
                  <c:v>43008</c:v>
                </c:pt>
                <c:pt idx="154">
                  <c:v>43038</c:v>
                </c:pt>
                <c:pt idx="155">
                  <c:v>43069</c:v>
                </c:pt>
                <c:pt idx="156">
                  <c:v>43099</c:v>
                </c:pt>
                <c:pt idx="157">
                  <c:v>43130</c:v>
                </c:pt>
                <c:pt idx="158">
                  <c:v>43159</c:v>
                </c:pt>
                <c:pt idx="159">
                  <c:v>43189</c:v>
                </c:pt>
                <c:pt idx="160">
                  <c:v>43220</c:v>
                </c:pt>
                <c:pt idx="161">
                  <c:v>43250</c:v>
                </c:pt>
                <c:pt idx="162">
                  <c:v>43281</c:v>
                </c:pt>
                <c:pt idx="163">
                  <c:v>43311</c:v>
                </c:pt>
                <c:pt idx="164">
                  <c:v>43342</c:v>
                </c:pt>
                <c:pt idx="165">
                  <c:v>43373</c:v>
                </c:pt>
                <c:pt idx="166">
                  <c:v>43403</c:v>
                </c:pt>
                <c:pt idx="167">
                  <c:v>43434</c:v>
                </c:pt>
                <c:pt idx="168">
                  <c:v>43464</c:v>
                </c:pt>
                <c:pt idx="169">
                  <c:v>43495</c:v>
                </c:pt>
                <c:pt idx="170">
                  <c:v>43524</c:v>
                </c:pt>
                <c:pt idx="171">
                  <c:v>43554</c:v>
                </c:pt>
                <c:pt idx="172">
                  <c:v>43585</c:v>
                </c:pt>
                <c:pt idx="173">
                  <c:v>43615</c:v>
                </c:pt>
                <c:pt idx="174">
                  <c:v>43646</c:v>
                </c:pt>
                <c:pt idx="175">
                  <c:v>43676</c:v>
                </c:pt>
                <c:pt idx="176">
                  <c:v>43707</c:v>
                </c:pt>
                <c:pt idx="177">
                  <c:v>43738</c:v>
                </c:pt>
                <c:pt idx="178">
                  <c:v>43768</c:v>
                </c:pt>
                <c:pt idx="179">
                  <c:v>43799</c:v>
                </c:pt>
                <c:pt idx="180">
                  <c:v>43829</c:v>
                </c:pt>
                <c:pt idx="181">
                  <c:v>43860</c:v>
                </c:pt>
                <c:pt idx="182">
                  <c:v>43889</c:v>
                </c:pt>
                <c:pt idx="183">
                  <c:v>43920</c:v>
                </c:pt>
                <c:pt idx="184">
                  <c:v>43951</c:v>
                </c:pt>
                <c:pt idx="185">
                  <c:v>43981</c:v>
                </c:pt>
                <c:pt idx="186">
                  <c:v>44012</c:v>
                </c:pt>
                <c:pt idx="187">
                  <c:v>44042</c:v>
                </c:pt>
                <c:pt idx="188">
                  <c:v>44073</c:v>
                </c:pt>
                <c:pt idx="189">
                  <c:v>44104</c:v>
                </c:pt>
                <c:pt idx="190">
                  <c:v>44134</c:v>
                </c:pt>
                <c:pt idx="191">
                  <c:v>44165</c:v>
                </c:pt>
                <c:pt idx="192">
                  <c:v>44195</c:v>
                </c:pt>
                <c:pt idx="193">
                  <c:v>44226</c:v>
                </c:pt>
                <c:pt idx="194">
                  <c:v>44255</c:v>
                </c:pt>
                <c:pt idx="195">
                  <c:v>44285</c:v>
                </c:pt>
                <c:pt idx="196">
                  <c:v>44316</c:v>
                </c:pt>
                <c:pt idx="197">
                  <c:v>44346</c:v>
                </c:pt>
                <c:pt idx="198">
                  <c:v>44377</c:v>
                </c:pt>
                <c:pt idx="199">
                  <c:v>44407</c:v>
                </c:pt>
                <c:pt idx="200">
                  <c:v>44438</c:v>
                </c:pt>
                <c:pt idx="201">
                  <c:v>44469</c:v>
                </c:pt>
                <c:pt idx="202">
                  <c:v>44499</c:v>
                </c:pt>
                <c:pt idx="203">
                  <c:v>44530</c:v>
                </c:pt>
                <c:pt idx="204">
                  <c:v>44560</c:v>
                </c:pt>
                <c:pt idx="205">
                  <c:v>44591</c:v>
                </c:pt>
                <c:pt idx="206">
                  <c:v>44620</c:v>
                </c:pt>
                <c:pt idx="207">
                  <c:v>44650</c:v>
                </c:pt>
                <c:pt idx="208">
                  <c:v>44681</c:v>
                </c:pt>
                <c:pt idx="209">
                  <c:v>44711</c:v>
                </c:pt>
                <c:pt idx="210">
                  <c:v>44742</c:v>
                </c:pt>
                <c:pt idx="211">
                  <c:v>44772</c:v>
                </c:pt>
                <c:pt idx="212">
                  <c:v>44803</c:v>
                </c:pt>
                <c:pt idx="213">
                  <c:v>44834</c:v>
                </c:pt>
                <c:pt idx="214">
                  <c:v>44864</c:v>
                </c:pt>
                <c:pt idx="215">
                  <c:v>44895</c:v>
                </c:pt>
                <c:pt idx="216">
                  <c:v>44925</c:v>
                </c:pt>
                <c:pt idx="217">
                  <c:v>44956</c:v>
                </c:pt>
                <c:pt idx="218">
                  <c:v>44985</c:v>
                </c:pt>
                <c:pt idx="219">
                  <c:v>45015</c:v>
                </c:pt>
                <c:pt idx="220">
                  <c:v>45046</c:v>
                </c:pt>
                <c:pt idx="221">
                  <c:v>45076</c:v>
                </c:pt>
                <c:pt idx="222">
                  <c:v>45107</c:v>
                </c:pt>
                <c:pt idx="223">
                  <c:v>45137</c:v>
                </c:pt>
                <c:pt idx="224">
                  <c:v>45168</c:v>
                </c:pt>
                <c:pt idx="225">
                  <c:v>45199</c:v>
                </c:pt>
                <c:pt idx="226">
                  <c:v>45229</c:v>
                </c:pt>
                <c:pt idx="227">
                  <c:v>45260</c:v>
                </c:pt>
                <c:pt idx="228">
                  <c:v>45290</c:v>
                </c:pt>
              </c:numCache>
            </c:numRef>
          </c:cat>
          <c:val>
            <c:numRef>
              <c:f>Tabelle0!$K$6:$K$288</c:f>
              <c:numCache>
                <c:formatCode>_-* #,##0\ _€_-;\-* #,##0\ _€_-;_-* "-"??\ _€_-;_-@_-</c:formatCode>
                <c:ptCount val="283"/>
                <c:pt idx="0">
                  <c:v>1549200</c:v>
                </c:pt>
                <c:pt idx="1">
                  <c:v>1556200</c:v>
                </c:pt>
                <c:pt idx="2">
                  <c:v>1556800</c:v>
                </c:pt>
                <c:pt idx="3">
                  <c:v>1553200</c:v>
                </c:pt>
                <c:pt idx="4">
                  <c:v>1565000</c:v>
                </c:pt>
                <c:pt idx="5">
                  <c:v>1578400</c:v>
                </c:pt>
                <c:pt idx="6">
                  <c:v>1585100</c:v>
                </c:pt>
                <c:pt idx="7">
                  <c:v>1588800</c:v>
                </c:pt>
                <c:pt idx="8">
                  <c:v>1590000</c:v>
                </c:pt>
                <c:pt idx="9">
                  <c:v>1598500</c:v>
                </c:pt>
                <c:pt idx="10">
                  <c:v>1604000</c:v>
                </c:pt>
                <c:pt idx="11">
                  <c:v>1621200</c:v>
                </c:pt>
                <c:pt idx="12">
                  <c:v>1633600</c:v>
                </c:pt>
                <c:pt idx="13">
                  <c:v>1631900</c:v>
                </c:pt>
                <c:pt idx="14">
                  <c:v>1630300</c:v>
                </c:pt>
                <c:pt idx="15">
                  <c:v>1639600</c:v>
                </c:pt>
                <c:pt idx="16">
                  <c:v>1661400</c:v>
                </c:pt>
                <c:pt idx="17">
                  <c:v>1663900</c:v>
                </c:pt>
                <c:pt idx="18">
                  <c:v>1672300</c:v>
                </c:pt>
                <c:pt idx="19">
                  <c:v>1665700</c:v>
                </c:pt>
                <c:pt idx="20">
                  <c:v>1663600</c:v>
                </c:pt>
                <c:pt idx="21">
                  <c:v>1671600</c:v>
                </c:pt>
                <c:pt idx="22">
                  <c:v>1670000</c:v>
                </c:pt>
                <c:pt idx="23">
                  <c:v>1700400</c:v>
                </c:pt>
                <c:pt idx="24">
                  <c:v>1728800</c:v>
                </c:pt>
                <c:pt idx="25">
                  <c:v>1720200</c:v>
                </c:pt>
                <c:pt idx="26">
                  <c:v>1720200</c:v>
                </c:pt>
                <c:pt idx="27">
                  <c:v>1731200</c:v>
                </c:pt>
                <c:pt idx="28">
                  <c:v>1744300</c:v>
                </c:pt>
                <c:pt idx="29">
                  <c:v>1754800</c:v>
                </c:pt>
                <c:pt idx="30">
                  <c:v>1775300</c:v>
                </c:pt>
                <c:pt idx="31">
                  <c:v>1783700</c:v>
                </c:pt>
                <c:pt idx="32">
                  <c:v>1798400</c:v>
                </c:pt>
                <c:pt idx="33">
                  <c:v>1822700</c:v>
                </c:pt>
                <c:pt idx="34">
                  <c:v>1823300</c:v>
                </c:pt>
                <c:pt idx="35">
                  <c:v>1862400</c:v>
                </c:pt>
                <c:pt idx="36">
                  <c:v>1909390</c:v>
                </c:pt>
                <c:pt idx="37">
                  <c:v>1899315</c:v>
                </c:pt>
                <c:pt idx="38">
                  <c:v>1913804</c:v>
                </c:pt>
                <c:pt idx="39">
                  <c:v>1922101</c:v>
                </c:pt>
                <c:pt idx="40">
                  <c:v>1934155</c:v>
                </c:pt>
                <c:pt idx="41">
                  <c:v>1954635</c:v>
                </c:pt>
                <c:pt idx="42">
                  <c:v>1958445</c:v>
                </c:pt>
                <c:pt idx="43">
                  <c:v>1968605</c:v>
                </c:pt>
                <c:pt idx="44">
                  <c:v>1981668</c:v>
                </c:pt>
                <c:pt idx="45">
                  <c:v>1995671</c:v>
                </c:pt>
                <c:pt idx="46">
                  <c:v>2051300</c:v>
                </c:pt>
                <c:pt idx="47">
                  <c:v>2068354</c:v>
                </c:pt>
                <c:pt idx="48">
                  <c:v>2078227</c:v>
                </c:pt>
                <c:pt idx="49">
                  <c:v>2075952</c:v>
                </c:pt>
                <c:pt idx="50">
                  <c:v>2076116</c:v>
                </c:pt>
                <c:pt idx="51">
                  <c:v>2057852</c:v>
                </c:pt>
                <c:pt idx="52">
                  <c:v>2073758</c:v>
                </c:pt>
                <c:pt idx="53">
                  <c:v>2064232</c:v>
                </c:pt>
                <c:pt idx="54">
                  <c:v>2055251</c:v>
                </c:pt>
                <c:pt idx="55">
                  <c:v>2046383</c:v>
                </c:pt>
                <c:pt idx="56">
                  <c:v>2044133</c:v>
                </c:pt>
                <c:pt idx="57">
                  <c:v>2041175</c:v>
                </c:pt>
                <c:pt idx="58">
                  <c:v>2042805</c:v>
                </c:pt>
                <c:pt idx="59">
                  <c:v>2054188</c:v>
                </c:pt>
                <c:pt idx="60">
                  <c:v>2056477</c:v>
                </c:pt>
                <c:pt idx="61">
                  <c:v>2060745</c:v>
                </c:pt>
                <c:pt idx="62">
                  <c:v>2060944</c:v>
                </c:pt>
                <c:pt idx="63">
                  <c:v>2051025</c:v>
                </c:pt>
                <c:pt idx="64">
                  <c:v>2073603</c:v>
                </c:pt>
                <c:pt idx="65">
                  <c:v>2085162</c:v>
                </c:pt>
                <c:pt idx="66">
                  <c:v>2090014</c:v>
                </c:pt>
                <c:pt idx="67">
                  <c:v>2090889</c:v>
                </c:pt>
                <c:pt idx="68">
                  <c:v>2098213</c:v>
                </c:pt>
                <c:pt idx="69">
                  <c:v>2103419</c:v>
                </c:pt>
                <c:pt idx="70">
                  <c:v>2108122</c:v>
                </c:pt>
                <c:pt idx="71">
                  <c:v>2133996</c:v>
                </c:pt>
                <c:pt idx="72">
                  <c:v>2144987</c:v>
                </c:pt>
                <c:pt idx="73">
                  <c:v>2152751</c:v>
                </c:pt>
                <c:pt idx="74">
                  <c:v>2144175</c:v>
                </c:pt>
                <c:pt idx="75">
                  <c:v>2151996</c:v>
                </c:pt>
                <c:pt idx="76">
                  <c:v>2168960</c:v>
                </c:pt>
                <c:pt idx="77">
                  <c:v>2180996</c:v>
                </c:pt>
                <c:pt idx="78">
                  <c:v>2189250</c:v>
                </c:pt>
                <c:pt idx="79">
                  <c:v>2199314</c:v>
                </c:pt>
                <c:pt idx="80">
                  <c:v>2216233</c:v>
                </c:pt>
                <c:pt idx="81">
                  <c:v>2237534</c:v>
                </c:pt>
                <c:pt idx="82">
                  <c:v>2245470</c:v>
                </c:pt>
                <c:pt idx="83">
                  <c:v>2270956</c:v>
                </c:pt>
                <c:pt idx="84">
                  <c:v>2285431</c:v>
                </c:pt>
                <c:pt idx="85">
                  <c:v>2283862</c:v>
                </c:pt>
                <c:pt idx="86">
                  <c:v>2292235</c:v>
                </c:pt>
                <c:pt idx="87">
                  <c:v>2300560</c:v>
                </c:pt>
                <c:pt idx="88">
                  <c:v>2316664</c:v>
                </c:pt>
                <c:pt idx="89">
                  <c:v>2340539</c:v>
                </c:pt>
                <c:pt idx="90">
                  <c:v>2367736</c:v>
                </c:pt>
                <c:pt idx="91">
                  <c:v>2390472</c:v>
                </c:pt>
                <c:pt idx="92">
                  <c:v>2400822</c:v>
                </c:pt>
                <c:pt idx="93">
                  <c:v>2409725</c:v>
                </c:pt>
                <c:pt idx="94">
                  <c:v>2453998</c:v>
                </c:pt>
                <c:pt idx="95">
                  <c:v>2471188</c:v>
                </c:pt>
                <c:pt idx="96">
                  <c:v>2447863</c:v>
                </c:pt>
                <c:pt idx="97">
                  <c:v>2432239</c:v>
                </c:pt>
                <c:pt idx="98">
                  <c:v>2428057</c:v>
                </c:pt>
                <c:pt idx="99">
                  <c:v>2423517</c:v>
                </c:pt>
                <c:pt idx="100">
                  <c:v>2453720</c:v>
                </c:pt>
                <c:pt idx="101">
                  <c:v>2459853</c:v>
                </c:pt>
                <c:pt idx="102">
                  <c:v>2453456</c:v>
                </c:pt>
                <c:pt idx="103">
                  <c:v>2461849</c:v>
                </c:pt>
                <c:pt idx="104">
                  <c:v>2477232</c:v>
                </c:pt>
                <c:pt idx="105">
                  <c:v>2483068</c:v>
                </c:pt>
                <c:pt idx="106">
                  <c:v>2509438</c:v>
                </c:pt>
                <c:pt idx="107">
                  <c:v>2519358</c:v>
                </c:pt>
                <c:pt idx="108">
                  <c:v>2520424</c:v>
                </c:pt>
                <c:pt idx="109">
                  <c:v>2507790</c:v>
                </c:pt>
                <c:pt idx="110">
                  <c:v>2521645</c:v>
                </c:pt>
                <c:pt idx="111">
                  <c:v>2518087</c:v>
                </c:pt>
                <c:pt idx="112">
                  <c:v>2550263</c:v>
                </c:pt>
                <c:pt idx="113">
                  <c:v>2570130</c:v>
                </c:pt>
                <c:pt idx="114">
                  <c:v>2560852</c:v>
                </c:pt>
                <c:pt idx="115">
                  <c:v>2568525</c:v>
                </c:pt>
                <c:pt idx="116">
                  <c:v>2588109</c:v>
                </c:pt>
                <c:pt idx="117">
                  <c:v>2591219</c:v>
                </c:pt>
                <c:pt idx="118">
                  <c:v>2608095</c:v>
                </c:pt>
                <c:pt idx="119">
                  <c:v>2635841</c:v>
                </c:pt>
                <c:pt idx="120">
                  <c:v>2631872</c:v>
                </c:pt>
                <c:pt idx="121">
                  <c:v>2653380</c:v>
                </c:pt>
                <c:pt idx="122">
                  <c:v>2681647</c:v>
                </c:pt>
                <c:pt idx="123">
                  <c:v>2690495</c:v>
                </c:pt>
                <c:pt idx="124">
                  <c:v>2719539</c:v>
                </c:pt>
                <c:pt idx="125">
                  <c:v>2746412</c:v>
                </c:pt>
                <c:pt idx="126">
                  <c:v>2750854</c:v>
                </c:pt>
                <c:pt idx="127">
                  <c:v>2771307</c:v>
                </c:pt>
                <c:pt idx="128">
                  <c:v>2780943</c:v>
                </c:pt>
                <c:pt idx="129">
                  <c:v>2791776</c:v>
                </c:pt>
                <c:pt idx="130">
                  <c:v>2820540</c:v>
                </c:pt>
                <c:pt idx="131">
                  <c:v>2865922</c:v>
                </c:pt>
                <c:pt idx="132">
                  <c:v>2855002</c:v>
                </c:pt>
                <c:pt idx="133">
                  <c:v>2876008</c:v>
                </c:pt>
                <c:pt idx="134">
                  <c:v>2887488</c:v>
                </c:pt>
                <c:pt idx="135">
                  <c:v>2884370</c:v>
                </c:pt>
                <c:pt idx="136">
                  <c:v>2907824</c:v>
                </c:pt>
                <c:pt idx="137">
                  <c:v>2929406</c:v>
                </c:pt>
                <c:pt idx="138">
                  <c:v>2931671</c:v>
                </c:pt>
                <c:pt idx="139">
                  <c:v>2949362</c:v>
                </c:pt>
                <c:pt idx="140">
                  <c:v>2958219</c:v>
                </c:pt>
                <c:pt idx="141">
                  <c:v>2962441</c:v>
                </c:pt>
                <c:pt idx="142">
                  <c:v>2967371</c:v>
                </c:pt>
                <c:pt idx="143">
                  <c:v>3008633</c:v>
                </c:pt>
                <c:pt idx="144">
                  <c:v>3007264</c:v>
                </c:pt>
                <c:pt idx="145">
                  <c:v>3030288</c:v>
                </c:pt>
                <c:pt idx="146">
                  <c:v>3043531</c:v>
                </c:pt>
                <c:pt idx="147">
                  <c:v>3048719</c:v>
                </c:pt>
                <c:pt idx="148">
                  <c:v>3052618</c:v>
                </c:pt>
                <c:pt idx="149">
                  <c:v>3070066</c:v>
                </c:pt>
                <c:pt idx="150">
                  <c:v>3090727</c:v>
                </c:pt>
                <c:pt idx="151">
                  <c:v>3087540</c:v>
                </c:pt>
                <c:pt idx="152">
                  <c:v>3097150</c:v>
                </c:pt>
                <c:pt idx="153">
                  <c:v>3103565</c:v>
                </c:pt>
                <c:pt idx="154">
                  <c:v>3110493</c:v>
                </c:pt>
                <c:pt idx="155">
                  <c:v>3141797</c:v>
                </c:pt>
                <c:pt idx="156">
                  <c:v>3135797</c:v>
                </c:pt>
                <c:pt idx="157">
                  <c:v>3144288</c:v>
                </c:pt>
                <c:pt idx="158">
                  <c:v>3146444</c:v>
                </c:pt>
                <c:pt idx="159">
                  <c:v>3149480</c:v>
                </c:pt>
                <c:pt idx="160">
                  <c:v>3157220</c:v>
                </c:pt>
                <c:pt idx="161">
                  <c:v>3196975</c:v>
                </c:pt>
                <c:pt idx="162">
                  <c:v>3207276</c:v>
                </c:pt>
                <c:pt idx="163">
                  <c:v>3210028</c:v>
                </c:pt>
                <c:pt idx="164">
                  <c:v>3209444</c:v>
                </c:pt>
                <c:pt idx="165">
                  <c:v>3234543</c:v>
                </c:pt>
                <c:pt idx="166">
                  <c:v>3246234</c:v>
                </c:pt>
                <c:pt idx="167">
                  <c:v>3282108</c:v>
                </c:pt>
                <c:pt idx="168">
                  <c:v>3281694</c:v>
                </c:pt>
                <c:pt idx="169">
                  <c:v>3284849</c:v>
                </c:pt>
                <c:pt idx="170">
                  <c:v>3298886</c:v>
                </c:pt>
                <c:pt idx="171">
                  <c:v>3323862</c:v>
                </c:pt>
                <c:pt idx="172">
                  <c:v>3340243</c:v>
                </c:pt>
                <c:pt idx="173">
                  <c:v>3365112</c:v>
                </c:pt>
                <c:pt idx="174">
                  <c:v>3374806</c:v>
                </c:pt>
                <c:pt idx="175">
                  <c:v>3382017</c:v>
                </c:pt>
                <c:pt idx="176">
                  <c:v>3412575</c:v>
                </c:pt>
                <c:pt idx="177">
                  <c:v>3408661</c:v>
                </c:pt>
                <c:pt idx="178">
                  <c:v>3425355</c:v>
                </c:pt>
                <c:pt idx="179">
                  <c:v>3446879</c:v>
                </c:pt>
                <c:pt idx="180">
                  <c:v>3442890</c:v>
                </c:pt>
                <c:pt idx="181">
                  <c:v>3438322</c:v>
                </c:pt>
                <c:pt idx="182">
                  <c:v>3455923</c:v>
                </c:pt>
                <c:pt idx="183">
                  <c:v>3546138</c:v>
                </c:pt>
                <c:pt idx="184">
                  <c:v>3552951</c:v>
                </c:pt>
                <c:pt idx="185">
                  <c:v>3615010</c:v>
                </c:pt>
                <c:pt idx="186">
                  <c:v>3621726</c:v>
                </c:pt>
                <c:pt idx="187">
                  <c:v>3637184</c:v>
                </c:pt>
                <c:pt idx="188">
                  <c:v>3651484</c:v>
                </c:pt>
                <c:pt idx="189">
                  <c:v>3673690</c:v>
                </c:pt>
                <c:pt idx="190">
                  <c:v>3707157</c:v>
                </c:pt>
                <c:pt idx="191">
                  <c:v>3739886</c:v>
                </c:pt>
                <c:pt idx="192">
                  <c:v>3738318</c:v>
                </c:pt>
                <c:pt idx="193">
                  <c:v>3771606</c:v>
                </c:pt>
                <c:pt idx="194">
                  <c:v>3786246</c:v>
                </c:pt>
                <c:pt idx="195">
                  <c:v>3814261</c:v>
                </c:pt>
                <c:pt idx="196">
                  <c:v>3824819</c:v>
                </c:pt>
                <c:pt idx="197">
                  <c:v>3858575</c:v>
                </c:pt>
                <c:pt idx="198">
                  <c:v>3860819</c:v>
                </c:pt>
                <c:pt idx="199">
                  <c:v>3881454</c:v>
                </c:pt>
                <c:pt idx="200">
                  <c:v>3900772</c:v>
                </c:pt>
                <c:pt idx="201">
                  <c:v>3904935</c:v>
                </c:pt>
                <c:pt idx="202">
                  <c:v>3923038</c:v>
                </c:pt>
                <c:pt idx="203">
                  <c:v>3954014</c:v>
                </c:pt>
                <c:pt idx="204">
                  <c:v>3956521</c:v>
                </c:pt>
                <c:pt idx="205">
                  <c:v>3990150</c:v>
                </c:pt>
                <c:pt idx="206">
                  <c:v>4017330</c:v>
                </c:pt>
                <c:pt idx="207">
                  <c:v>4021301</c:v>
                </c:pt>
                <c:pt idx="208">
                  <c:v>4033509</c:v>
                </c:pt>
                <c:pt idx="209">
                  <c:v>4048896</c:v>
                </c:pt>
                <c:pt idx="210">
                  <c:v>4076533</c:v>
                </c:pt>
                <c:pt idx="211">
                  <c:v>4116111</c:v>
                </c:pt>
                <c:pt idx="212">
                  <c:v>4197996</c:v>
                </c:pt>
                <c:pt idx="213">
                  <c:v>4182926</c:v>
                </c:pt>
                <c:pt idx="214">
                  <c:v>4184130</c:v>
                </c:pt>
                <c:pt idx="215">
                  <c:v>4191238</c:v>
                </c:pt>
                <c:pt idx="216">
                  <c:v>4169104</c:v>
                </c:pt>
                <c:pt idx="217">
                  <c:v>4158333</c:v>
                </c:pt>
                <c:pt idx="218">
                  <c:v>4150088</c:v>
                </c:pt>
                <c:pt idx="219">
                  <c:v>4125455</c:v>
                </c:pt>
                <c:pt idx="220">
                  <c:v>4129131</c:v>
                </c:pt>
                <c:pt idx="221">
                  <c:v>4133494</c:v>
                </c:pt>
                <c:pt idx="222">
                  <c:v>4131335</c:v>
                </c:pt>
                <c:pt idx="223">
                  <c:v>4132340</c:v>
                </c:pt>
                <c:pt idx="224">
                  <c:v>4128047</c:v>
                </c:pt>
                <c:pt idx="225">
                  <c:v>4123129</c:v>
                </c:pt>
                <c:pt idx="226">
                  <c:v>4121112</c:v>
                </c:pt>
                <c:pt idx="227">
                  <c:v>4130159</c:v>
                </c:pt>
                <c:pt idx="228">
                  <c:v>4134882</c:v>
                </c:pt>
              </c:numCache>
            </c:numRef>
          </c:val>
          <c:smooth val="0"/>
          <c:extLst>
            <c:ext xmlns:c16="http://schemas.microsoft.com/office/drawing/2014/chart" uri="{C3380CC4-5D6E-409C-BE32-E72D297353CC}">
              <c16:uniqueId val="{00000002-9095-4587-B099-E4EA97791C1D}"/>
            </c:ext>
          </c:extLst>
        </c:ser>
        <c:ser>
          <c:idx val="3"/>
          <c:order val="3"/>
          <c:tx>
            <c:strRef>
              <c:f>Tabelle0!$O$5</c:f>
              <c:strCache>
                <c:ptCount val="1"/>
                <c:pt idx="0">
                  <c:v>M3</c:v>
                </c:pt>
              </c:strCache>
            </c:strRef>
          </c:tx>
          <c:marker>
            <c:symbol val="none"/>
          </c:marker>
          <c:cat>
            <c:numRef>
              <c:f>Tabelle0!$A$6:$A$288</c:f>
              <c:numCache>
                <c:formatCode>[$-407]mmm/\ yy;@</c:formatCode>
                <c:ptCount val="283"/>
                <c:pt idx="0">
                  <c:v>38336</c:v>
                </c:pt>
                <c:pt idx="1">
                  <c:v>38367</c:v>
                </c:pt>
                <c:pt idx="2">
                  <c:v>38398</c:v>
                </c:pt>
                <c:pt idx="3">
                  <c:v>38426</c:v>
                </c:pt>
                <c:pt idx="4">
                  <c:v>38457</c:v>
                </c:pt>
                <c:pt idx="5">
                  <c:v>38487</c:v>
                </c:pt>
                <c:pt idx="6">
                  <c:v>38518</c:v>
                </c:pt>
                <c:pt idx="7">
                  <c:v>38548</c:v>
                </c:pt>
                <c:pt idx="8">
                  <c:v>38579</c:v>
                </c:pt>
                <c:pt idx="9">
                  <c:v>38610</c:v>
                </c:pt>
                <c:pt idx="10">
                  <c:v>38640</c:v>
                </c:pt>
                <c:pt idx="11">
                  <c:v>38671</c:v>
                </c:pt>
                <c:pt idx="12">
                  <c:v>38701</c:v>
                </c:pt>
                <c:pt idx="13">
                  <c:v>38732</c:v>
                </c:pt>
                <c:pt idx="14">
                  <c:v>38763</c:v>
                </c:pt>
                <c:pt idx="15">
                  <c:v>38791</c:v>
                </c:pt>
                <c:pt idx="16">
                  <c:v>38822</c:v>
                </c:pt>
                <c:pt idx="17">
                  <c:v>38852</c:v>
                </c:pt>
                <c:pt idx="18">
                  <c:v>38883</c:v>
                </c:pt>
                <c:pt idx="19">
                  <c:v>38913</c:v>
                </c:pt>
                <c:pt idx="20">
                  <c:v>38944</c:v>
                </c:pt>
                <c:pt idx="21">
                  <c:v>38975</c:v>
                </c:pt>
                <c:pt idx="22">
                  <c:v>39005</c:v>
                </c:pt>
                <c:pt idx="23">
                  <c:v>39036</c:v>
                </c:pt>
                <c:pt idx="24">
                  <c:v>39066</c:v>
                </c:pt>
                <c:pt idx="25">
                  <c:v>39097</c:v>
                </c:pt>
                <c:pt idx="26">
                  <c:v>39128</c:v>
                </c:pt>
                <c:pt idx="27">
                  <c:v>39156</c:v>
                </c:pt>
                <c:pt idx="28">
                  <c:v>39187</c:v>
                </c:pt>
                <c:pt idx="29">
                  <c:v>39217</c:v>
                </c:pt>
                <c:pt idx="30">
                  <c:v>39248</c:v>
                </c:pt>
                <c:pt idx="31">
                  <c:v>39278</c:v>
                </c:pt>
                <c:pt idx="32">
                  <c:v>39309</c:v>
                </c:pt>
                <c:pt idx="33">
                  <c:v>39340</c:v>
                </c:pt>
                <c:pt idx="34">
                  <c:v>39370</c:v>
                </c:pt>
                <c:pt idx="35">
                  <c:v>39401</c:v>
                </c:pt>
                <c:pt idx="36">
                  <c:v>39446</c:v>
                </c:pt>
                <c:pt idx="37">
                  <c:v>39478</c:v>
                </c:pt>
                <c:pt idx="38">
                  <c:v>39507</c:v>
                </c:pt>
                <c:pt idx="39">
                  <c:v>39538</c:v>
                </c:pt>
                <c:pt idx="40">
                  <c:v>39568</c:v>
                </c:pt>
                <c:pt idx="41">
                  <c:v>39599</c:v>
                </c:pt>
                <c:pt idx="42">
                  <c:v>39629</c:v>
                </c:pt>
                <c:pt idx="43">
                  <c:v>39659</c:v>
                </c:pt>
                <c:pt idx="44">
                  <c:v>39690</c:v>
                </c:pt>
                <c:pt idx="45">
                  <c:v>39721</c:v>
                </c:pt>
                <c:pt idx="46">
                  <c:v>39751</c:v>
                </c:pt>
                <c:pt idx="47">
                  <c:v>39782</c:v>
                </c:pt>
                <c:pt idx="48">
                  <c:v>39812</c:v>
                </c:pt>
                <c:pt idx="49">
                  <c:v>39843</c:v>
                </c:pt>
                <c:pt idx="50">
                  <c:v>39872</c:v>
                </c:pt>
                <c:pt idx="51">
                  <c:v>39902</c:v>
                </c:pt>
                <c:pt idx="52">
                  <c:v>39933</c:v>
                </c:pt>
                <c:pt idx="53">
                  <c:v>39963</c:v>
                </c:pt>
                <c:pt idx="54">
                  <c:v>39994</c:v>
                </c:pt>
                <c:pt idx="55">
                  <c:v>40024</c:v>
                </c:pt>
                <c:pt idx="56">
                  <c:v>40055</c:v>
                </c:pt>
                <c:pt idx="57">
                  <c:v>40086</c:v>
                </c:pt>
                <c:pt idx="58">
                  <c:v>40116</c:v>
                </c:pt>
                <c:pt idx="59">
                  <c:v>40147</c:v>
                </c:pt>
                <c:pt idx="60">
                  <c:v>40177</c:v>
                </c:pt>
                <c:pt idx="61">
                  <c:v>40208</c:v>
                </c:pt>
                <c:pt idx="62">
                  <c:v>40237</c:v>
                </c:pt>
                <c:pt idx="63">
                  <c:v>40267</c:v>
                </c:pt>
                <c:pt idx="64">
                  <c:v>40298</c:v>
                </c:pt>
                <c:pt idx="65">
                  <c:v>40328</c:v>
                </c:pt>
                <c:pt idx="66">
                  <c:v>40359</c:v>
                </c:pt>
                <c:pt idx="67">
                  <c:v>40389</c:v>
                </c:pt>
                <c:pt idx="68">
                  <c:v>40420</c:v>
                </c:pt>
                <c:pt idx="69">
                  <c:v>40451</c:v>
                </c:pt>
                <c:pt idx="70">
                  <c:v>40481</c:v>
                </c:pt>
                <c:pt idx="71">
                  <c:v>40512</c:v>
                </c:pt>
                <c:pt idx="72">
                  <c:v>40542</c:v>
                </c:pt>
                <c:pt idx="73">
                  <c:v>40573</c:v>
                </c:pt>
                <c:pt idx="74">
                  <c:v>40602</c:v>
                </c:pt>
                <c:pt idx="75">
                  <c:v>40632</c:v>
                </c:pt>
                <c:pt idx="76">
                  <c:v>40663</c:v>
                </c:pt>
                <c:pt idx="77">
                  <c:v>40693</c:v>
                </c:pt>
                <c:pt idx="78">
                  <c:v>40724</c:v>
                </c:pt>
                <c:pt idx="79">
                  <c:v>40754</c:v>
                </c:pt>
                <c:pt idx="80">
                  <c:v>40785</c:v>
                </c:pt>
                <c:pt idx="81">
                  <c:v>40816</c:v>
                </c:pt>
                <c:pt idx="82">
                  <c:v>40846</c:v>
                </c:pt>
                <c:pt idx="83">
                  <c:v>40877</c:v>
                </c:pt>
                <c:pt idx="84">
                  <c:v>40907</c:v>
                </c:pt>
                <c:pt idx="85">
                  <c:v>40938</c:v>
                </c:pt>
                <c:pt idx="86">
                  <c:v>40968</c:v>
                </c:pt>
                <c:pt idx="87">
                  <c:v>40998</c:v>
                </c:pt>
                <c:pt idx="88">
                  <c:v>41029</c:v>
                </c:pt>
                <c:pt idx="89">
                  <c:v>41059</c:v>
                </c:pt>
                <c:pt idx="90">
                  <c:v>41090</c:v>
                </c:pt>
                <c:pt idx="91">
                  <c:v>41120</c:v>
                </c:pt>
                <c:pt idx="92">
                  <c:v>41151</c:v>
                </c:pt>
                <c:pt idx="93">
                  <c:v>41182</c:v>
                </c:pt>
                <c:pt idx="94">
                  <c:v>41212</c:v>
                </c:pt>
                <c:pt idx="95">
                  <c:v>41243</c:v>
                </c:pt>
                <c:pt idx="96">
                  <c:v>41273</c:v>
                </c:pt>
                <c:pt idx="97">
                  <c:v>41304</c:v>
                </c:pt>
                <c:pt idx="98">
                  <c:v>41333</c:v>
                </c:pt>
                <c:pt idx="99">
                  <c:v>41363</c:v>
                </c:pt>
                <c:pt idx="100">
                  <c:v>41394</c:v>
                </c:pt>
                <c:pt idx="101">
                  <c:v>41424</c:v>
                </c:pt>
                <c:pt idx="102">
                  <c:v>41455</c:v>
                </c:pt>
                <c:pt idx="103">
                  <c:v>41485</c:v>
                </c:pt>
                <c:pt idx="104">
                  <c:v>41516</c:v>
                </c:pt>
                <c:pt idx="105">
                  <c:v>41547</c:v>
                </c:pt>
                <c:pt idx="106">
                  <c:v>41577</c:v>
                </c:pt>
                <c:pt idx="107">
                  <c:v>41608</c:v>
                </c:pt>
                <c:pt idx="108">
                  <c:v>41638</c:v>
                </c:pt>
                <c:pt idx="109">
                  <c:v>41669</c:v>
                </c:pt>
                <c:pt idx="110">
                  <c:v>41698</c:v>
                </c:pt>
                <c:pt idx="111">
                  <c:v>41728</c:v>
                </c:pt>
                <c:pt idx="112">
                  <c:v>41759</c:v>
                </c:pt>
                <c:pt idx="113">
                  <c:v>41789</c:v>
                </c:pt>
                <c:pt idx="114">
                  <c:v>41820</c:v>
                </c:pt>
                <c:pt idx="115">
                  <c:v>41850</c:v>
                </c:pt>
                <c:pt idx="116">
                  <c:v>41881</c:v>
                </c:pt>
                <c:pt idx="117">
                  <c:v>41912</c:v>
                </c:pt>
                <c:pt idx="118">
                  <c:v>41942</c:v>
                </c:pt>
                <c:pt idx="119">
                  <c:v>41973</c:v>
                </c:pt>
                <c:pt idx="120">
                  <c:v>42003</c:v>
                </c:pt>
                <c:pt idx="121">
                  <c:v>42034</c:v>
                </c:pt>
                <c:pt idx="122">
                  <c:v>42063</c:v>
                </c:pt>
                <c:pt idx="123">
                  <c:v>42093</c:v>
                </c:pt>
                <c:pt idx="124">
                  <c:v>42124</c:v>
                </c:pt>
                <c:pt idx="125">
                  <c:v>42154</c:v>
                </c:pt>
                <c:pt idx="126">
                  <c:v>42185</c:v>
                </c:pt>
                <c:pt idx="127">
                  <c:v>42215</c:v>
                </c:pt>
                <c:pt idx="128">
                  <c:v>42246</c:v>
                </c:pt>
                <c:pt idx="129">
                  <c:v>42277</c:v>
                </c:pt>
                <c:pt idx="130">
                  <c:v>42307</c:v>
                </c:pt>
                <c:pt idx="131">
                  <c:v>42338</c:v>
                </c:pt>
                <c:pt idx="132">
                  <c:v>42368</c:v>
                </c:pt>
                <c:pt idx="133">
                  <c:v>42399</c:v>
                </c:pt>
                <c:pt idx="134">
                  <c:v>42429</c:v>
                </c:pt>
                <c:pt idx="135">
                  <c:v>42459</c:v>
                </c:pt>
                <c:pt idx="136">
                  <c:v>42490</c:v>
                </c:pt>
                <c:pt idx="137">
                  <c:v>42520</c:v>
                </c:pt>
                <c:pt idx="138">
                  <c:v>42551</c:v>
                </c:pt>
                <c:pt idx="139">
                  <c:v>42581</c:v>
                </c:pt>
                <c:pt idx="140">
                  <c:v>42612</c:v>
                </c:pt>
                <c:pt idx="141">
                  <c:v>42643</c:v>
                </c:pt>
                <c:pt idx="142">
                  <c:v>42673</c:v>
                </c:pt>
                <c:pt idx="143">
                  <c:v>42704</c:v>
                </c:pt>
                <c:pt idx="144">
                  <c:v>42734</c:v>
                </c:pt>
                <c:pt idx="145">
                  <c:v>42765</c:v>
                </c:pt>
                <c:pt idx="146">
                  <c:v>42794</c:v>
                </c:pt>
                <c:pt idx="147">
                  <c:v>42824</c:v>
                </c:pt>
                <c:pt idx="148">
                  <c:v>42855</c:v>
                </c:pt>
                <c:pt idx="149">
                  <c:v>42885</c:v>
                </c:pt>
                <c:pt idx="150">
                  <c:v>42916</c:v>
                </c:pt>
                <c:pt idx="151">
                  <c:v>42946</c:v>
                </c:pt>
                <c:pt idx="152">
                  <c:v>42977</c:v>
                </c:pt>
                <c:pt idx="153">
                  <c:v>43008</c:v>
                </c:pt>
                <c:pt idx="154">
                  <c:v>43038</c:v>
                </c:pt>
                <c:pt idx="155">
                  <c:v>43069</c:v>
                </c:pt>
                <c:pt idx="156">
                  <c:v>43099</c:v>
                </c:pt>
                <c:pt idx="157">
                  <c:v>43130</c:v>
                </c:pt>
                <c:pt idx="158">
                  <c:v>43159</c:v>
                </c:pt>
                <c:pt idx="159">
                  <c:v>43189</c:v>
                </c:pt>
                <c:pt idx="160">
                  <c:v>43220</c:v>
                </c:pt>
                <c:pt idx="161">
                  <c:v>43250</c:v>
                </c:pt>
                <c:pt idx="162">
                  <c:v>43281</c:v>
                </c:pt>
                <c:pt idx="163">
                  <c:v>43311</c:v>
                </c:pt>
                <c:pt idx="164">
                  <c:v>43342</c:v>
                </c:pt>
                <c:pt idx="165">
                  <c:v>43373</c:v>
                </c:pt>
                <c:pt idx="166">
                  <c:v>43403</c:v>
                </c:pt>
                <c:pt idx="167">
                  <c:v>43434</c:v>
                </c:pt>
                <c:pt idx="168">
                  <c:v>43464</c:v>
                </c:pt>
                <c:pt idx="169">
                  <c:v>43495</c:v>
                </c:pt>
                <c:pt idx="170">
                  <c:v>43524</c:v>
                </c:pt>
                <c:pt idx="171">
                  <c:v>43554</c:v>
                </c:pt>
                <c:pt idx="172">
                  <c:v>43585</c:v>
                </c:pt>
                <c:pt idx="173">
                  <c:v>43615</c:v>
                </c:pt>
                <c:pt idx="174">
                  <c:v>43646</c:v>
                </c:pt>
                <c:pt idx="175">
                  <c:v>43676</c:v>
                </c:pt>
                <c:pt idx="176">
                  <c:v>43707</c:v>
                </c:pt>
                <c:pt idx="177">
                  <c:v>43738</c:v>
                </c:pt>
                <c:pt idx="178">
                  <c:v>43768</c:v>
                </c:pt>
                <c:pt idx="179">
                  <c:v>43799</c:v>
                </c:pt>
                <c:pt idx="180">
                  <c:v>43829</c:v>
                </c:pt>
                <c:pt idx="181">
                  <c:v>43860</c:v>
                </c:pt>
                <c:pt idx="182">
                  <c:v>43889</c:v>
                </c:pt>
                <c:pt idx="183">
                  <c:v>43920</c:v>
                </c:pt>
                <c:pt idx="184">
                  <c:v>43951</c:v>
                </c:pt>
                <c:pt idx="185">
                  <c:v>43981</c:v>
                </c:pt>
                <c:pt idx="186">
                  <c:v>44012</c:v>
                </c:pt>
                <c:pt idx="187">
                  <c:v>44042</c:v>
                </c:pt>
                <c:pt idx="188">
                  <c:v>44073</c:v>
                </c:pt>
                <c:pt idx="189">
                  <c:v>44104</c:v>
                </c:pt>
                <c:pt idx="190">
                  <c:v>44134</c:v>
                </c:pt>
                <c:pt idx="191">
                  <c:v>44165</c:v>
                </c:pt>
                <c:pt idx="192">
                  <c:v>44195</c:v>
                </c:pt>
                <c:pt idx="193">
                  <c:v>44226</c:v>
                </c:pt>
                <c:pt idx="194">
                  <c:v>44255</c:v>
                </c:pt>
                <c:pt idx="195">
                  <c:v>44285</c:v>
                </c:pt>
                <c:pt idx="196">
                  <c:v>44316</c:v>
                </c:pt>
                <c:pt idx="197">
                  <c:v>44346</c:v>
                </c:pt>
                <c:pt idx="198">
                  <c:v>44377</c:v>
                </c:pt>
                <c:pt idx="199">
                  <c:v>44407</c:v>
                </c:pt>
                <c:pt idx="200">
                  <c:v>44438</c:v>
                </c:pt>
                <c:pt idx="201">
                  <c:v>44469</c:v>
                </c:pt>
                <c:pt idx="202">
                  <c:v>44499</c:v>
                </c:pt>
                <c:pt idx="203">
                  <c:v>44530</c:v>
                </c:pt>
                <c:pt idx="204">
                  <c:v>44560</c:v>
                </c:pt>
                <c:pt idx="205">
                  <c:v>44591</c:v>
                </c:pt>
                <c:pt idx="206">
                  <c:v>44620</c:v>
                </c:pt>
                <c:pt idx="207">
                  <c:v>44650</c:v>
                </c:pt>
                <c:pt idx="208">
                  <c:v>44681</c:v>
                </c:pt>
                <c:pt idx="209">
                  <c:v>44711</c:v>
                </c:pt>
                <c:pt idx="210">
                  <c:v>44742</c:v>
                </c:pt>
                <c:pt idx="211">
                  <c:v>44772</c:v>
                </c:pt>
                <c:pt idx="212">
                  <c:v>44803</c:v>
                </c:pt>
                <c:pt idx="213">
                  <c:v>44834</c:v>
                </c:pt>
                <c:pt idx="214">
                  <c:v>44864</c:v>
                </c:pt>
                <c:pt idx="215">
                  <c:v>44895</c:v>
                </c:pt>
                <c:pt idx="216">
                  <c:v>44925</c:v>
                </c:pt>
                <c:pt idx="217">
                  <c:v>44956</c:v>
                </c:pt>
                <c:pt idx="218">
                  <c:v>44985</c:v>
                </c:pt>
                <c:pt idx="219">
                  <c:v>45015</c:v>
                </c:pt>
                <c:pt idx="220">
                  <c:v>45046</c:v>
                </c:pt>
                <c:pt idx="221">
                  <c:v>45076</c:v>
                </c:pt>
                <c:pt idx="222">
                  <c:v>45107</c:v>
                </c:pt>
                <c:pt idx="223">
                  <c:v>45137</c:v>
                </c:pt>
                <c:pt idx="224">
                  <c:v>45168</c:v>
                </c:pt>
                <c:pt idx="225">
                  <c:v>45199</c:v>
                </c:pt>
                <c:pt idx="226">
                  <c:v>45229</c:v>
                </c:pt>
                <c:pt idx="227">
                  <c:v>45260</c:v>
                </c:pt>
                <c:pt idx="228">
                  <c:v>45290</c:v>
                </c:pt>
              </c:numCache>
            </c:numRef>
          </c:cat>
          <c:val>
            <c:numRef>
              <c:f>Tabelle0!$O$6:$O$288</c:f>
              <c:numCache>
                <c:formatCode>_-* #,##0\ _€_-;\-* #,##0\ _€_-;_-* "-"??\ _€_-;_-@_-</c:formatCode>
                <c:ptCount val="283"/>
                <c:pt idx="0">
                  <c:v>1644500</c:v>
                </c:pt>
                <c:pt idx="1">
                  <c:v>1660300</c:v>
                </c:pt>
                <c:pt idx="2">
                  <c:v>1668200</c:v>
                </c:pt>
                <c:pt idx="3">
                  <c:v>1663200</c:v>
                </c:pt>
                <c:pt idx="4">
                  <c:v>1677600</c:v>
                </c:pt>
                <c:pt idx="5">
                  <c:v>1688200</c:v>
                </c:pt>
                <c:pt idx="6">
                  <c:v>1697800</c:v>
                </c:pt>
                <c:pt idx="7">
                  <c:v>1699300</c:v>
                </c:pt>
                <c:pt idx="8">
                  <c:v>1707300</c:v>
                </c:pt>
                <c:pt idx="9">
                  <c:v>1714500</c:v>
                </c:pt>
                <c:pt idx="10">
                  <c:v>1722700</c:v>
                </c:pt>
                <c:pt idx="11">
                  <c:v>1738200</c:v>
                </c:pt>
                <c:pt idx="12">
                  <c:v>1737100</c:v>
                </c:pt>
                <c:pt idx="13">
                  <c:v>1742100</c:v>
                </c:pt>
                <c:pt idx="14">
                  <c:v>1741100</c:v>
                </c:pt>
                <c:pt idx="15">
                  <c:v>1759500</c:v>
                </c:pt>
                <c:pt idx="16">
                  <c:v>1779200</c:v>
                </c:pt>
                <c:pt idx="17">
                  <c:v>1785800</c:v>
                </c:pt>
                <c:pt idx="18">
                  <c:v>1793300</c:v>
                </c:pt>
                <c:pt idx="19">
                  <c:v>1779400</c:v>
                </c:pt>
                <c:pt idx="20">
                  <c:v>1786400</c:v>
                </c:pt>
                <c:pt idx="21">
                  <c:v>1798600</c:v>
                </c:pt>
                <c:pt idx="22">
                  <c:v>1791200</c:v>
                </c:pt>
                <c:pt idx="23">
                  <c:v>1816500</c:v>
                </c:pt>
                <c:pt idx="24">
                  <c:v>1833700</c:v>
                </c:pt>
                <c:pt idx="25">
                  <c:v>1837900</c:v>
                </c:pt>
                <c:pt idx="26">
                  <c:v>1843000</c:v>
                </c:pt>
                <c:pt idx="27">
                  <c:v>1860300</c:v>
                </c:pt>
                <c:pt idx="28">
                  <c:v>1871400</c:v>
                </c:pt>
                <c:pt idx="29">
                  <c:v>1881700</c:v>
                </c:pt>
                <c:pt idx="30">
                  <c:v>1907700</c:v>
                </c:pt>
                <c:pt idx="31">
                  <c:v>1914000</c:v>
                </c:pt>
                <c:pt idx="32">
                  <c:v>1927900</c:v>
                </c:pt>
                <c:pt idx="33">
                  <c:v>1955262</c:v>
                </c:pt>
                <c:pt idx="34">
                  <c:v>1950192</c:v>
                </c:pt>
                <c:pt idx="35">
                  <c:v>1999372</c:v>
                </c:pt>
                <c:pt idx="36">
                  <c:v>2029135</c:v>
                </c:pt>
                <c:pt idx="37">
                  <c:v>2039537</c:v>
                </c:pt>
                <c:pt idx="38">
                  <c:v>2056552</c:v>
                </c:pt>
                <c:pt idx="39">
                  <c:v>2062536</c:v>
                </c:pt>
                <c:pt idx="40">
                  <c:v>2085531</c:v>
                </c:pt>
                <c:pt idx="41">
                  <c:v>2099618</c:v>
                </c:pt>
                <c:pt idx="42">
                  <c:v>2107193</c:v>
                </c:pt>
                <c:pt idx="43">
                  <c:v>2110839</c:v>
                </c:pt>
                <c:pt idx="44">
                  <c:v>2126675</c:v>
                </c:pt>
                <c:pt idx="45">
                  <c:v>2146537</c:v>
                </c:pt>
                <c:pt idx="46">
                  <c:v>2198989</c:v>
                </c:pt>
                <c:pt idx="47">
                  <c:v>2230480</c:v>
                </c:pt>
                <c:pt idx="48">
                  <c:v>2230099</c:v>
                </c:pt>
                <c:pt idx="49">
                  <c:v>2220718</c:v>
                </c:pt>
                <c:pt idx="50">
                  <c:v>2229960</c:v>
                </c:pt>
                <c:pt idx="51">
                  <c:v>2207579</c:v>
                </c:pt>
                <c:pt idx="52">
                  <c:v>2235542</c:v>
                </c:pt>
                <c:pt idx="53">
                  <c:v>2224346</c:v>
                </c:pt>
                <c:pt idx="54">
                  <c:v>2208005</c:v>
                </c:pt>
                <c:pt idx="55">
                  <c:v>2186728</c:v>
                </c:pt>
                <c:pt idx="56">
                  <c:v>2174895</c:v>
                </c:pt>
                <c:pt idx="57">
                  <c:v>2184007</c:v>
                </c:pt>
                <c:pt idx="58">
                  <c:v>2181246</c:v>
                </c:pt>
                <c:pt idx="59">
                  <c:v>2188343</c:v>
                </c:pt>
                <c:pt idx="60">
                  <c:v>2185729</c:v>
                </c:pt>
                <c:pt idx="61">
                  <c:v>2180960</c:v>
                </c:pt>
                <c:pt idx="62">
                  <c:v>2193116</c:v>
                </c:pt>
                <c:pt idx="63">
                  <c:v>2182058</c:v>
                </c:pt>
                <c:pt idx="64">
                  <c:v>2224794</c:v>
                </c:pt>
                <c:pt idx="65">
                  <c:v>2237275</c:v>
                </c:pt>
                <c:pt idx="66">
                  <c:v>2237397</c:v>
                </c:pt>
                <c:pt idx="67">
                  <c:v>2231793</c:v>
                </c:pt>
                <c:pt idx="68">
                  <c:v>2257848</c:v>
                </c:pt>
                <c:pt idx="69">
                  <c:v>2257351</c:v>
                </c:pt>
                <c:pt idx="70">
                  <c:v>2229269</c:v>
                </c:pt>
                <c:pt idx="71">
                  <c:v>2297632</c:v>
                </c:pt>
                <c:pt idx="72">
                  <c:v>2282887</c:v>
                </c:pt>
                <c:pt idx="73">
                  <c:v>2275368</c:v>
                </c:pt>
                <c:pt idx="74">
                  <c:v>2283778</c:v>
                </c:pt>
                <c:pt idx="75">
                  <c:v>2276023</c:v>
                </c:pt>
                <c:pt idx="76">
                  <c:v>2299929</c:v>
                </c:pt>
                <c:pt idx="77">
                  <c:v>2327484</c:v>
                </c:pt>
                <c:pt idx="78">
                  <c:v>2334973</c:v>
                </c:pt>
                <c:pt idx="79">
                  <c:v>2332627</c:v>
                </c:pt>
                <c:pt idx="80">
                  <c:v>2362624</c:v>
                </c:pt>
                <c:pt idx="81">
                  <c:v>2384065</c:v>
                </c:pt>
                <c:pt idx="82">
                  <c:v>2386968</c:v>
                </c:pt>
                <c:pt idx="83">
                  <c:v>2421173</c:v>
                </c:pt>
                <c:pt idx="84">
                  <c:v>2419840</c:v>
                </c:pt>
                <c:pt idx="85">
                  <c:v>2405064</c:v>
                </c:pt>
                <c:pt idx="86">
                  <c:v>2424807</c:v>
                </c:pt>
                <c:pt idx="87">
                  <c:v>2427542</c:v>
                </c:pt>
                <c:pt idx="88">
                  <c:v>2451840</c:v>
                </c:pt>
                <c:pt idx="89">
                  <c:v>2476451</c:v>
                </c:pt>
                <c:pt idx="90">
                  <c:v>2495267</c:v>
                </c:pt>
                <c:pt idx="91">
                  <c:v>2528200</c:v>
                </c:pt>
                <c:pt idx="92">
                  <c:v>2537907</c:v>
                </c:pt>
                <c:pt idx="93">
                  <c:v>2538059</c:v>
                </c:pt>
                <c:pt idx="94">
                  <c:v>2593594</c:v>
                </c:pt>
                <c:pt idx="95">
                  <c:v>2610932</c:v>
                </c:pt>
                <c:pt idx="96">
                  <c:v>2558889</c:v>
                </c:pt>
                <c:pt idx="97">
                  <c:v>2542076</c:v>
                </c:pt>
                <c:pt idx="98">
                  <c:v>2556429</c:v>
                </c:pt>
                <c:pt idx="99">
                  <c:v>2547595</c:v>
                </c:pt>
                <c:pt idx="100">
                  <c:v>2582385</c:v>
                </c:pt>
                <c:pt idx="101">
                  <c:v>2586688</c:v>
                </c:pt>
                <c:pt idx="102">
                  <c:v>2594383</c:v>
                </c:pt>
                <c:pt idx="103">
                  <c:v>2581057</c:v>
                </c:pt>
                <c:pt idx="104">
                  <c:v>2506670</c:v>
                </c:pt>
                <c:pt idx="105">
                  <c:v>2510854</c:v>
                </c:pt>
                <c:pt idx="106">
                  <c:v>2542901</c:v>
                </c:pt>
                <c:pt idx="107">
                  <c:v>2545931</c:v>
                </c:pt>
                <c:pt idx="108">
                  <c:v>2545920</c:v>
                </c:pt>
                <c:pt idx="109">
                  <c:v>2532486</c:v>
                </c:pt>
                <c:pt idx="110">
                  <c:v>2547921</c:v>
                </c:pt>
                <c:pt idx="111">
                  <c:v>2539128</c:v>
                </c:pt>
                <c:pt idx="112">
                  <c:v>2573981</c:v>
                </c:pt>
                <c:pt idx="113">
                  <c:v>2591649</c:v>
                </c:pt>
                <c:pt idx="114">
                  <c:v>2585427</c:v>
                </c:pt>
                <c:pt idx="115">
                  <c:v>2596147</c:v>
                </c:pt>
                <c:pt idx="116">
                  <c:v>2619305</c:v>
                </c:pt>
                <c:pt idx="117">
                  <c:v>2620698</c:v>
                </c:pt>
                <c:pt idx="118">
                  <c:v>2639766</c:v>
                </c:pt>
                <c:pt idx="119">
                  <c:v>2667131</c:v>
                </c:pt>
                <c:pt idx="120">
                  <c:v>2660078</c:v>
                </c:pt>
                <c:pt idx="121">
                  <c:v>2685462</c:v>
                </c:pt>
                <c:pt idx="122">
                  <c:v>2715275</c:v>
                </c:pt>
                <c:pt idx="123">
                  <c:v>2724737</c:v>
                </c:pt>
                <c:pt idx="124">
                  <c:v>2761267</c:v>
                </c:pt>
                <c:pt idx="125">
                  <c:v>2778885</c:v>
                </c:pt>
                <c:pt idx="126">
                  <c:v>2781418</c:v>
                </c:pt>
                <c:pt idx="127">
                  <c:v>2802626</c:v>
                </c:pt>
                <c:pt idx="128">
                  <c:v>2813075</c:v>
                </c:pt>
                <c:pt idx="129">
                  <c:v>2832626</c:v>
                </c:pt>
                <c:pt idx="130">
                  <c:v>2864692</c:v>
                </c:pt>
                <c:pt idx="131">
                  <c:v>2911825</c:v>
                </c:pt>
                <c:pt idx="132">
                  <c:v>2896444</c:v>
                </c:pt>
                <c:pt idx="133">
                  <c:v>2918868</c:v>
                </c:pt>
                <c:pt idx="134">
                  <c:v>2932509</c:v>
                </c:pt>
                <c:pt idx="135">
                  <c:v>2925950</c:v>
                </c:pt>
                <c:pt idx="136">
                  <c:v>2950168</c:v>
                </c:pt>
                <c:pt idx="137">
                  <c:v>2970596</c:v>
                </c:pt>
                <c:pt idx="138">
                  <c:v>2972287</c:v>
                </c:pt>
                <c:pt idx="139">
                  <c:v>2998229</c:v>
                </c:pt>
                <c:pt idx="140">
                  <c:v>3003615</c:v>
                </c:pt>
                <c:pt idx="141">
                  <c:v>3010094</c:v>
                </c:pt>
                <c:pt idx="142">
                  <c:v>3011559</c:v>
                </c:pt>
                <c:pt idx="143">
                  <c:v>3051304</c:v>
                </c:pt>
                <c:pt idx="144">
                  <c:v>3049032</c:v>
                </c:pt>
                <c:pt idx="145">
                  <c:v>3074556</c:v>
                </c:pt>
                <c:pt idx="146">
                  <c:v>3087672</c:v>
                </c:pt>
                <c:pt idx="147">
                  <c:v>3088822</c:v>
                </c:pt>
                <c:pt idx="148">
                  <c:v>3092777</c:v>
                </c:pt>
                <c:pt idx="149">
                  <c:v>3109768</c:v>
                </c:pt>
                <c:pt idx="150">
                  <c:v>3130430</c:v>
                </c:pt>
                <c:pt idx="151">
                  <c:v>3127834</c:v>
                </c:pt>
                <c:pt idx="152">
                  <c:v>3137159</c:v>
                </c:pt>
                <c:pt idx="153">
                  <c:v>3143135</c:v>
                </c:pt>
                <c:pt idx="154">
                  <c:v>3149106</c:v>
                </c:pt>
                <c:pt idx="155">
                  <c:v>3180788</c:v>
                </c:pt>
                <c:pt idx="156">
                  <c:v>3173260</c:v>
                </c:pt>
                <c:pt idx="157">
                  <c:v>3180553</c:v>
                </c:pt>
                <c:pt idx="158">
                  <c:v>3183337</c:v>
                </c:pt>
                <c:pt idx="159">
                  <c:v>3184530</c:v>
                </c:pt>
                <c:pt idx="160">
                  <c:v>3191544</c:v>
                </c:pt>
                <c:pt idx="161">
                  <c:v>3232647</c:v>
                </c:pt>
                <c:pt idx="162">
                  <c:v>3240073</c:v>
                </c:pt>
                <c:pt idx="163">
                  <c:v>3242383</c:v>
                </c:pt>
                <c:pt idx="164">
                  <c:v>3242848</c:v>
                </c:pt>
                <c:pt idx="165">
                  <c:v>3266575</c:v>
                </c:pt>
                <c:pt idx="166">
                  <c:v>3281738</c:v>
                </c:pt>
                <c:pt idx="167">
                  <c:v>3315395</c:v>
                </c:pt>
                <c:pt idx="168">
                  <c:v>3312502</c:v>
                </c:pt>
                <c:pt idx="169">
                  <c:v>3316650</c:v>
                </c:pt>
                <c:pt idx="170">
                  <c:v>3330293</c:v>
                </c:pt>
                <c:pt idx="171">
                  <c:v>3364691</c:v>
                </c:pt>
                <c:pt idx="172">
                  <c:v>3381500</c:v>
                </c:pt>
                <c:pt idx="173">
                  <c:v>3405568</c:v>
                </c:pt>
                <c:pt idx="174">
                  <c:v>3416975</c:v>
                </c:pt>
                <c:pt idx="175">
                  <c:v>3425462</c:v>
                </c:pt>
                <c:pt idx="176">
                  <c:v>3459473</c:v>
                </c:pt>
                <c:pt idx="177">
                  <c:v>3442102</c:v>
                </c:pt>
                <c:pt idx="178">
                  <c:v>3456012</c:v>
                </c:pt>
                <c:pt idx="179">
                  <c:v>3477712</c:v>
                </c:pt>
                <c:pt idx="180">
                  <c:v>3475368</c:v>
                </c:pt>
                <c:pt idx="181">
                  <c:v>3473320</c:v>
                </c:pt>
                <c:pt idx="182">
                  <c:v>3488271</c:v>
                </c:pt>
                <c:pt idx="183">
                  <c:v>3574741</c:v>
                </c:pt>
                <c:pt idx="184">
                  <c:v>3581253</c:v>
                </c:pt>
                <c:pt idx="185">
                  <c:v>3641582</c:v>
                </c:pt>
                <c:pt idx="186">
                  <c:v>3646241</c:v>
                </c:pt>
                <c:pt idx="187">
                  <c:v>3660459</c:v>
                </c:pt>
                <c:pt idx="188">
                  <c:v>3674205</c:v>
                </c:pt>
                <c:pt idx="189">
                  <c:v>3696097</c:v>
                </c:pt>
                <c:pt idx="190">
                  <c:v>3729350</c:v>
                </c:pt>
                <c:pt idx="191">
                  <c:v>3768424</c:v>
                </c:pt>
                <c:pt idx="192">
                  <c:v>3768627</c:v>
                </c:pt>
                <c:pt idx="193">
                  <c:v>3797033</c:v>
                </c:pt>
                <c:pt idx="194">
                  <c:v>3809516</c:v>
                </c:pt>
                <c:pt idx="195">
                  <c:v>3842964</c:v>
                </c:pt>
                <c:pt idx="196">
                  <c:v>3849525</c:v>
                </c:pt>
                <c:pt idx="197">
                  <c:v>3886307</c:v>
                </c:pt>
                <c:pt idx="198">
                  <c:v>3888828</c:v>
                </c:pt>
                <c:pt idx="199">
                  <c:v>3910058</c:v>
                </c:pt>
                <c:pt idx="200">
                  <c:v>3931893</c:v>
                </c:pt>
                <c:pt idx="201">
                  <c:v>3938312</c:v>
                </c:pt>
                <c:pt idx="202">
                  <c:v>3956351</c:v>
                </c:pt>
                <c:pt idx="203">
                  <c:v>3983836</c:v>
                </c:pt>
                <c:pt idx="204">
                  <c:v>3988139</c:v>
                </c:pt>
                <c:pt idx="205">
                  <c:v>4018292</c:v>
                </c:pt>
                <c:pt idx="206">
                  <c:v>4047501</c:v>
                </c:pt>
                <c:pt idx="207">
                  <c:v>4052108</c:v>
                </c:pt>
                <c:pt idx="208">
                  <c:v>4061739</c:v>
                </c:pt>
                <c:pt idx="209">
                  <c:v>4078282</c:v>
                </c:pt>
                <c:pt idx="210">
                  <c:v>4109596</c:v>
                </c:pt>
                <c:pt idx="211">
                  <c:v>4156291</c:v>
                </c:pt>
                <c:pt idx="212">
                  <c:v>4237788</c:v>
                </c:pt>
                <c:pt idx="213">
                  <c:v>4226383</c:v>
                </c:pt>
                <c:pt idx="214">
                  <c:v>4220667</c:v>
                </c:pt>
                <c:pt idx="215">
                  <c:v>4234021</c:v>
                </c:pt>
                <c:pt idx="216">
                  <c:v>4209857</c:v>
                </c:pt>
                <c:pt idx="217">
                  <c:v>4204051</c:v>
                </c:pt>
                <c:pt idx="218">
                  <c:v>4204942</c:v>
                </c:pt>
                <c:pt idx="219">
                  <c:v>4188860</c:v>
                </c:pt>
                <c:pt idx="220">
                  <c:v>4195271</c:v>
                </c:pt>
                <c:pt idx="221">
                  <c:v>4204563</c:v>
                </c:pt>
                <c:pt idx="222">
                  <c:v>4205987</c:v>
                </c:pt>
                <c:pt idx="223">
                  <c:v>4207261</c:v>
                </c:pt>
                <c:pt idx="224">
                  <c:v>4211311</c:v>
                </c:pt>
                <c:pt idx="225">
                  <c:v>4204968</c:v>
                </c:pt>
                <c:pt idx="226">
                  <c:v>4206616</c:v>
                </c:pt>
                <c:pt idx="227">
                  <c:v>4215918</c:v>
                </c:pt>
                <c:pt idx="228">
                  <c:v>4236958</c:v>
                </c:pt>
              </c:numCache>
            </c:numRef>
          </c:val>
          <c:smooth val="0"/>
          <c:extLst>
            <c:ext xmlns:c16="http://schemas.microsoft.com/office/drawing/2014/chart" uri="{C3380CC4-5D6E-409C-BE32-E72D297353CC}">
              <c16:uniqueId val="{00000003-9095-4587-B099-E4EA97791C1D}"/>
            </c:ext>
          </c:extLst>
        </c:ser>
        <c:dLbls>
          <c:showLegendKey val="0"/>
          <c:showVal val="0"/>
          <c:showCatName val="0"/>
          <c:showSerName val="0"/>
          <c:showPercent val="0"/>
          <c:showBubbleSize val="0"/>
        </c:dLbls>
        <c:smooth val="0"/>
        <c:axId val="307103256"/>
        <c:axId val="306553064"/>
      </c:lineChart>
      <c:dateAx>
        <c:axId val="307103256"/>
        <c:scaling>
          <c:orientation val="minMax"/>
        </c:scaling>
        <c:delete val="0"/>
        <c:axPos val="b"/>
        <c:majorGridlines>
          <c:spPr>
            <a:ln w="3175">
              <a:solidFill>
                <a:srgbClr val="000000"/>
              </a:solidFill>
              <a:prstDash val="solid"/>
            </a:ln>
          </c:spPr>
        </c:majorGridlines>
        <c:numFmt formatCode="mmm\ yy" sourceLinked="0"/>
        <c:majorTickMark val="out"/>
        <c:minorTickMark val="out"/>
        <c:tickLblPos val="nextTo"/>
        <c:txPr>
          <a:bodyPr rot="-5400000" vert="horz"/>
          <a:lstStyle/>
          <a:p>
            <a:pPr>
              <a:defRPr/>
            </a:pPr>
            <a:endParaRPr lang="de-DE"/>
          </a:p>
        </c:txPr>
        <c:crossAx val="306553064"/>
        <c:crosses val="autoZero"/>
        <c:auto val="1"/>
        <c:lblOffset val="100"/>
        <c:baseTimeUnit val="months"/>
        <c:majorUnit val="6"/>
        <c:majorTimeUnit val="months"/>
        <c:minorUnit val="6"/>
      </c:dateAx>
      <c:valAx>
        <c:axId val="306553064"/>
        <c:scaling>
          <c:orientation val="minMax"/>
        </c:scaling>
        <c:delete val="0"/>
        <c:axPos val="l"/>
        <c:majorGridlines>
          <c:spPr>
            <a:ln w="3175">
              <a:solidFill>
                <a:srgbClr val="000000"/>
              </a:solidFill>
              <a:prstDash val="solid"/>
            </a:ln>
          </c:spPr>
        </c:majorGridlines>
        <c:minorGridlines>
          <c:spPr>
            <a:ln w="3175">
              <a:noFill/>
              <a:prstDash val="solid"/>
            </a:ln>
          </c:spPr>
        </c:minorGridlines>
        <c:numFmt formatCode="#,##0" sourceLinked="0"/>
        <c:majorTickMark val="out"/>
        <c:minorTickMark val="out"/>
        <c:tickLblPos val="nextTo"/>
        <c:txPr>
          <a:bodyPr rot="0" vert="horz"/>
          <a:lstStyle/>
          <a:p>
            <a:pPr>
              <a:defRPr/>
            </a:pPr>
            <a:endParaRPr lang="de-DE"/>
          </a:p>
        </c:txPr>
        <c:crossAx val="307103256"/>
        <c:crosses val="autoZero"/>
        <c:crossBetween val="between"/>
      </c:valAx>
    </c:plotArea>
    <c:legend>
      <c:legendPos val="b"/>
      <c:layout>
        <c:manualLayout>
          <c:xMode val="edge"/>
          <c:yMode val="edge"/>
          <c:x val="0.40950787401574806"/>
          <c:y val="0.95810805978625102"/>
          <c:w val="0.33027526246719163"/>
          <c:h val="3.783781295925803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Geldmengenwachstum in Deutschland</a:t>
            </a:r>
          </a:p>
        </c:rich>
      </c:tx>
      <c:overlay val="1"/>
    </c:title>
    <c:autoTitleDeleted val="0"/>
    <c:plotArea>
      <c:layout>
        <c:manualLayout>
          <c:layoutTarget val="inner"/>
          <c:xMode val="edge"/>
          <c:yMode val="edge"/>
          <c:x val="8.7632108486439181E-2"/>
          <c:y val="8.6842797507124189E-2"/>
          <c:w val="0.90319367891513558"/>
          <c:h val="0.75775164638068859"/>
        </c:manualLayout>
      </c:layout>
      <c:lineChart>
        <c:grouping val="standard"/>
        <c:varyColors val="0"/>
        <c:ser>
          <c:idx val="0"/>
          <c:order val="0"/>
          <c:tx>
            <c:strRef>
              <c:f>Tabelle1!$G$6</c:f>
              <c:strCache>
                <c:ptCount val="1"/>
                <c:pt idx="0">
                  <c:v>Umlaufendes Bargeld pro Haushalt</c:v>
                </c:pt>
              </c:strCache>
            </c:strRef>
          </c:tx>
          <c:marker>
            <c:symbol val="none"/>
          </c:marker>
          <c:cat>
            <c:numRef>
              <c:f>Tabelle1!$A$7:$A$297</c:f>
              <c:numCache>
                <c:formatCode>[$-407]mmm/\ yy;@</c:formatCode>
                <c:ptCount val="291"/>
                <c:pt idx="0">
                  <c:v>38336</c:v>
                </c:pt>
                <c:pt idx="1">
                  <c:v>38367</c:v>
                </c:pt>
                <c:pt idx="2">
                  <c:v>38398</c:v>
                </c:pt>
                <c:pt idx="3">
                  <c:v>38426</c:v>
                </c:pt>
                <c:pt idx="4">
                  <c:v>38457</c:v>
                </c:pt>
                <c:pt idx="5">
                  <c:v>38487</c:v>
                </c:pt>
                <c:pt idx="6">
                  <c:v>38518</c:v>
                </c:pt>
                <c:pt idx="7">
                  <c:v>38548</c:v>
                </c:pt>
                <c:pt idx="8">
                  <c:v>38579</c:v>
                </c:pt>
                <c:pt idx="9">
                  <c:v>38610</c:v>
                </c:pt>
                <c:pt idx="10">
                  <c:v>38640</c:v>
                </c:pt>
                <c:pt idx="11">
                  <c:v>38671</c:v>
                </c:pt>
                <c:pt idx="12">
                  <c:v>38701</c:v>
                </c:pt>
                <c:pt idx="13">
                  <c:v>38732</c:v>
                </c:pt>
                <c:pt idx="14">
                  <c:v>38763</c:v>
                </c:pt>
                <c:pt idx="15">
                  <c:v>38791</c:v>
                </c:pt>
                <c:pt idx="16">
                  <c:v>38822</c:v>
                </c:pt>
                <c:pt idx="17">
                  <c:v>38852</c:v>
                </c:pt>
                <c:pt idx="18">
                  <c:v>38883</c:v>
                </c:pt>
                <c:pt idx="19">
                  <c:v>38913</c:v>
                </c:pt>
                <c:pt idx="20">
                  <c:v>38944</c:v>
                </c:pt>
                <c:pt idx="21">
                  <c:v>38975</c:v>
                </c:pt>
                <c:pt idx="22">
                  <c:v>39005</c:v>
                </c:pt>
                <c:pt idx="23">
                  <c:v>39036</c:v>
                </c:pt>
                <c:pt idx="24">
                  <c:v>39066</c:v>
                </c:pt>
                <c:pt idx="25">
                  <c:v>39097</c:v>
                </c:pt>
                <c:pt idx="26">
                  <c:v>39128</c:v>
                </c:pt>
                <c:pt idx="27">
                  <c:v>39156</c:v>
                </c:pt>
                <c:pt idx="28">
                  <c:v>39187</c:v>
                </c:pt>
                <c:pt idx="29">
                  <c:v>39217</c:v>
                </c:pt>
                <c:pt idx="30">
                  <c:v>39248</c:v>
                </c:pt>
                <c:pt idx="31">
                  <c:v>39278</c:v>
                </c:pt>
                <c:pt idx="32">
                  <c:v>39309</c:v>
                </c:pt>
                <c:pt idx="33">
                  <c:v>39340</c:v>
                </c:pt>
                <c:pt idx="34">
                  <c:v>39370</c:v>
                </c:pt>
                <c:pt idx="35">
                  <c:v>39401</c:v>
                </c:pt>
                <c:pt idx="36">
                  <c:v>39446</c:v>
                </c:pt>
                <c:pt idx="37">
                  <c:v>39478</c:v>
                </c:pt>
                <c:pt idx="38">
                  <c:v>39507</c:v>
                </c:pt>
                <c:pt idx="39">
                  <c:v>39538</c:v>
                </c:pt>
                <c:pt idx="40">
                  <c:v>39568</c:v>
                </c:pt>
                <c:pt idx="41">
                  <c:v>39599</c:v>
                </c:pt>
                <c:pt idx="42">
                  <c:v>39629</c:v>
                </c:pt>
                <c:pt idx="43">
                  <c:v>39659</c:v>
                </c:pt>
                <c:pt idx="44">
                  <c:v>39690</c:v>
                </c:pt>
                <c:pt idx="45">
                  <c:v>39721</c:v>
                </c:pt>
                <c:pt idx="46">
                  <c:v>39751</c:v>
                </c:pt>
                <c:pt idx="47">
                  <c:v>39782</c:v>
                </c:pt>
                <c:pt idx="48">
                  <c:v>39812</c:v>
                </c:pt>
                <c:pt idx="49">
                  <c:v>39843</c:v>
                </c:pt>
                <c:pt idx="50">
                  <c:v>39872</c:v>
                </c:pt>
                <c:pt idx="51">
                  <c:v>39902</c:v>
                </c:pt>
                <c:pt idx="52">
                  <c:v>39933</c:v>
                </c:pt>
                <c:pt idx="53">
                  <c:v>39963</c:v>
                </c:pt>
                <c:pt idx="54">
                  <c:v>39994</c:v>
                </c:pt>
                <c:pt idx="55">
                  <c:v>40024</c:v>
                </c:pt>
                <c:pt idx="56">
                  <c:v>40055</c:v>
                </c:pt>
                <c:pt idx="57">
                  <c:v>40086</c:v>
                </c:pt>
                <c:pt idx="58">
                  <c:v>40116</c:v>
                </c:pt>
                <c:pt idx="59">
                  <c:v>40147</c:v>
                </c:pt>
                <c:pt idx="60">
                  <c:v>40177</c:v>
                </c:pt>
                <c:pt idx="61">
                  <c:v>40208</c:v>
                </c:pt>
                <c:pt idx="62">
                  <c:v>40237</c:v>
                </c:pt>
                <c:pt idx="63">
                  <c:v>40267</c:v>
                </c:pt>
                <c:pt idx="64">
                  <c:v>40298</c:v>
                </c:pt>
                <c:pt idx="65">
                  <c:v>40328</c:v>
                </c:pt>
                <c:pt idx="66">
                  <c:v>40359</c:v>
                </c:pt>
                <c:pt idx="67">
                  <c:v>40389</c:v>
                </c:pt>
                <c:pt idx="68">
                  <c:v>40420</c:v>
                </c:pt>
                <c:pt idx="69">
                  <c:v>40451</c:v>
                </c:pt>
                <c:pt idx="70">
                  <c:v>40481</c:v>
                </c:pt>
                <c:pt idx="71">
                  <c:v>40512</c:v>
                </c:pt>
                <c:pt idx="72">
                  <c:v>40542</c:v>
                </c:pt>
                <c:pt idx="73">
                  <c:v>40573</c:v>
                </c:pt>
                <c:pt idx="74">
                  <c:v>40602</c:v>
                </c:pt>
                <c:pt idx="75">
                  <c:v>40632</c:v>
                </c:pt>
                <c:pt idx="76">
                  <c:v>40663</c:v>
                </c:pt>
                <c:pt idx="77">
                  <c:v>40693</c:v>
                </c:pt>
                <c:pt idx="78">
                  <c:v>40724</c:v>
                </c:pt>
                <c:pt idx="79">
                  <c:v>40754</c:v>
                </c:pt>
                <c:pt idx="80">
                  <c:v>40785</c:v>
                </c:pt>
                <c:pt idx="81">
                  <c:v>40816</c:v>
                </c:pt>
                <c:pt idx="82">
                  <c:v>40846</c:v>
                </c:pt>
                <c:pt idx="83">
                  <c:v>40877</c:v>
                </c:pt>
                <c:pt idx="84">
                  <c:v>40907</c:v>
                </c:pt>
                <c:pt idx="85">
                  <c:v>40938</c:v>
                </c:pt>
                <c:pt idx="86">
                  <c:v>40968</c:v>
                </c:pt>
                <c:pt idx="87">
                  <c:v>40998</c:v>
                </c:pt>
                <c:pt idx="88">
                  <c:v>41029</c:v>
                </c:pt>
                <c:pt idx="89">
                  <c:v>41059</c:v>
                </c:pt>
                <c:pt idx="90">
                  <c:v>41090</c:v>
                </c:pt>
                <c:pt idx="91">
                  <c:v>41120</c:v>
                </c:pt>
                <c:pt idx="92">
                  <c:v>41151</c:v>
                </c:pt>
                <c:pt idx="93">
                  <c:v>41182</c:v>
                </c:pt>
                <c:pt idx="94">
                  <c:v>41212</c:v>
                </c:pt>
                <c:pt idx="95">
                  <c:v>41243</c:v>
                </c:pt>
                <c:pt idx="96">
                  <c:v>41273</c:v>
                </c:pt>
                <c:pt idx="97">
                  <c:v>41304</c:v>
                </c:pt>
                <c:pt idx="98">
                  <c:v>41333</c:v>
                </c:pt>
                <c:pt idx="99">
                  <c:v>41363</c:v>
                </c:pt>
                <c:pt idx="100">
                  <c:v>41394</c:v>
                </c:pt>
                <c:pt idx="101">
                  <c:v>41424</c:v>
                </c:pt>
                <c:pt idx="102">
                  <c:v>41455</c:v>
                </c:pt>
                <c:pt idx="103">
                  <c:v>41485</c:v>
                </c:pt>
                <c:pt idx="104">
                  <c:v>41516</c:v>
                </c:pt>
                <c:pt idx="105">
                  <c:v>41547</c:v>
                </c:pt>
                <c:pt idx="106">
                  <c:v>41577</c:v>
                </c:pt>
                <c:pt idx="107">
                  <c:v>41608</c:v>
                </c:pt>
                <c:pt idx="108">
                  <c:v>41638</c:v>
                </c:pt>
                <c:pt idx="109">
                  <c:v>41669</c:v>
                </c:pt>
                <c:pt idx="110">
                  <c:v>41698</c:v>
                </c:pt>
                <c:pt idx="111">
                  <c:v>41728</c:v>
                </c:pt>
                <c:pt idx="112">
                  <c:v>41759</c:v>
                </c:pt>
                <c:pt idx="113">
                  <c:v>41789</c:v>
                </c:pt>
                <c:pt idx="114">
                  <c:v>41820</c:v>
                </c:pt>
                <c:pt idx="115">
                  <c:v>41850</c:v>
                </c:pt>
                <c:pt idx="116">
                  <c:v>41881</c:v>
                </c:pt>
                <c:pt idx="117">
                  <c:v>41912</c:v>
                </c:pt>
                <c:pt idx="118">
                  <c:v>41942</c:v>
                </c:pt>
                <c:pt idx="119">
                  <c:v>41973</c:v>
                </c:pt>
                <c:pt idx="120">
                  <c:v>42003</c:v>
                </c:pt>
                <c:pt idx="121">
                  <c:v>42034</c:v>
                </c:pt>
                <c:pt idx="122">
                  <c:v>42063</c:v>
                </c:pt>
                <c:pt idx="123">
                  <c:v>42093</c:v>
                </c:pt>
                <c:pt idx="124">
                  <c:v>42124</c:v>
                </c:pt>
                <c:pt idx="125">
                  <c:v>42154</c:v>
                </c:pt>
                <c:pt idx="126">
                  <c:v>42185</c:v>
                </c:pt>
                <c:pt idx="127">
                  <c:v>42215</c:v>
                </c:pt>
                <c:pt idx="128">
                  <c:v>42246</c:v>
                </c:pt>
                <c:pt idx="129">
                  <c:v>42277</c:v>
                </c:pt>
                <c:pt idx="130">
                  <c:v>42307</c:v>
                </c:pt>
                <c:pt idx="131">
                  <c:v>42338</c:v>
                </c:pt>
                <c:pt idx="132">
                  <c:v>42368</c:v>
                </c:pt>
                <c:pt idx="133">
                  <c:v>42399</c:v>
                </c:pt>
                <c:pt idx="134">
                  <c:v>42429</c:v>
                </c:pt>
                <c:pt idx="135">
                  <c:v>42459</c:v>
                </c:pt>
                <c:pt idx="136">
                  <c:v>42490</c:v>
                </c:pt>
                <c:pt idx="137">
                  <c:v>42520</c:v>
                </c:pt>
                <c:pt idx="138">
                  <c:v>42551</c:v>
                </c:pt>
                <c:pt idx="139">
                  <c:v>42581</c:v>
                </c:pt>
                <c:pt idx="140">
                  <c:v>42612</c:v>
                </c:pt>
                <c:pt idx="141">
                  <c:v>42643</c:v>
                </c:pt>
                <c:pt idx="142">
                  <c:v>42673</c:v>
                </c:pt>
                <c:pt idx="143">
                  <c:v>42704</c:v>
                </c:pt>
                <c:pt idx="144">
                  <c:v>42734</c:v>
                </c:pt>
                <c:pt idx="145">
                  <c:v>42765</c:v>
                </c:pt>
                <c:pt idx="146">
                  <c:v>42794</c:v>
                </c:pt>
                <c:pt idx="147">
                  <c:v>42824</c:v>
                </c:pt>
                <c:pt idx="148">
                  <c:v>42855</c:v>
                </c:pt>
                <c:pt idx="149">
                  <c:v>42885</c:v>
                </c:pt>
                <c:pt idx="150">
                  <c:v>42916</c:v>
                </c:pt>
                <c:pt idx="151">
                  <c:v>42946</c:v>
                </c:pt>
                <c:pt idx="152">
                  <c:v>42977</c:v>
                </c:pt>
                <c:pt idx="153">
                  <c:v>43008</c:v>
                </c:pt>
                <c:pt idx="154">
                  <c:v>43038</c:v>
                </c:pt>
                <c:pt idx="155">
                  <c:v>43069</c:v>
                </c:pt>
                <c:pt idx="156">
                  <c:v>43099</c:v>
                </c:pt>
                <c:pt idx="157">
                  <c:v>43130</c:v>
                </c:pt>
                <c:pt idx="158">
                  <c:v>43159</c:v>
                </c:pt>
                <c:pt idx="159">
                  <c:v>43189</c:v>
                </c:pt>
                <c:pt idx="160">
                  <c:v>43220</c:v>
                </c:pt>
                <c:pt idx="161">
                  <c:v>43250</c:v>
                </c:pt>
                <c:pt idx="162">
                  <c:v>43281</c:v>
                </c:pt>
                <c:pt idx="163">
                  <c:v>43311</c:v>
                </c:pt>
                <c:pt idx="164">
                  <c:v>43342</c:v>
                </c:pt>
                <c:pt idx="165">
                  <c:v>43373</c:v>
                </c:pt>
                <c:pt idx="166">
                  <c:v>43403</c:v>
                </c:pt>
                <c:pt idx="167">
                  <c:v>43434</c:v>
                </c:pt>
                <c:pt idx="168">
                  <c:v>43464</c:v>
                </c:pt>
                <c:pt idx="169">
                  <c:v>43495</c:v>
                </c:pt>
                <c:pt idx="170">
                  <c:v>43524</c:v>
                </c:pt>
                <c:pt idx="171">
                  <c:v>43554</c:v>
                </c:pt>
                <c:pt idx="172">
                  <c:v>43585</c:v>
                </c:pt>
                <c:pt idx="173">
                  <c:v>43615</c:v>
                </c:pt>
                <c:pt idx="174">
                  <c:v>43646</c:v>
                </c:pt>
                <c:pt idx="175">
                  <c:v>43676</c:v>
                </c:pt>
                <c:pt idx="176">
                  <c:v>43707</c:v>
                </c:pt>
                <c:pt idx="177">
                  <c:v>43738</c:v>
                </c:pt>
                <c:pt idx="178">
                  <c:v>43768</c:v>
                </c:pt>
                <c:pt idx="179">
                  <c:v>43799</c:v>
                </c:pt>
                <c:pt idx="180">
                  <c:v>43829</c:v>
                </c:pt>
                <c:pt idx="181">
                  <c:v>43860</c:v>
                </c:pt>
                <c:pt idx="182">
                  <c:v>43889</c:v>
                </c:pt>
                <c:pt idx="183">
                  <c:v>43920</c:v>
                </c:pt>
                <c:pt idx="184">
                  <c:v>43951</c:v>
                </c:pt>
                <c:pt idx="185">
                  <c:v>43981</c:v>
                </c:pt>
                <c:pt idx="186">
                  <c:v>44012</c:v>
                </c:pt>
                <c:pt idx="187">
                  <c:v>44042</c:v>
                </c:pt>
                <c:pt idx="188">
                  <c:v>44073</c:v>
                </c:pt>
                <c:pt idx="189">
                  <c:v>44104</c:v>
                </c:pt>
                <c:pt idx="190">
                  <c:v>44134</c:v>
                </c:pt>
                <c:pt idx="191">
                  <c:v>44165</c:v>
                </c:pt>
                <c:pt idx="192">
                  <c:v>44195</c:v>
                </c:pt>
                <c:pt idx="193">
                  <c:v>44226</c:v>
                </c:pt>
                <c:pt idx="194">
                  <c:v>44255</c:v>
                </c:pt>
                <c:pt idx="195">
                  <c:v>44285</c:v>
                </c:pt>
                <c:pt idx="196">
                  <c:v>44316</c:v>
                </c:pt>
                <c:pt idx="197">
                  <c:v>44346</c:v>
                </c:pt>
                <c:pt idx="198">
                  <c:v>44377</c:v>
                </c:pt>
                <c:pt idx="199">
                  <c:v>44407</c:v>
                </c:pt>
                <c:pt idx="200">
                  <c:v>44438</c:v>
                </c:pt>
                <c:pt idx="201">
                  <c:v>44469</c:v>
                </c:pt>
                <c:pt idx="202">
                  <c:v>44499</c:v>
                </c:pt>
                <c:pt idx="203">
                  <c:v>44530</c:v>
                </c:pt>
                <c:pt idx="204">
                  <c:v>44560</c:v>
                </c:pt>
                <c:pt idx="205">
                  <c:v>44591</c:v>
                </c:pt>
                <c:pt idx="206">
                  <c:v>44620</c:v>
                </c:pt>
                <c:pt idx="207">
                  <c:v>44650</c:v>
                </c:pt>
                <c:pt idx="208">
                  <c:v>44681</c:v>
                </c:pt>
                <c:pt idx="209">
                  <c:v>44711</c:v>
                </c:pt>
                <c:pt idx="210">
                  <c:v>44742</c:v>
                </c:pt>
                <c:pt idx="211">
                  <c:v>44772</c:v>
                </c:pt>
                <c:pt idx="212">
                  <c:v>44803</c:v>
                </c:pt>
                <c:pt idx="213">
                  <c:v>44834</c:v>
                </c:pt>
                <c:pt idx="214">
                  <c:v>44864</c:v>
                </c:pt>
                <c:pt idx="215">
                  <c:v>44895</c:v>
                </c:pt>
                <c:pt idx="216">
                  <c:v>44925</c:v>
                </c:pt>
                <c:pt idx="217">
                  <c:v>44956</c:v>
                </c:pt>
                <c:pt idx="218">
                  <c:v>44985</c:v>
                </c:pt>
                <c:pt idx="219">
                  <c:v>45015</c:v>
                </c:pt>
                <c:pt idx="220">
                  <c:v>45046</c:v>
                </c:pt>
                <c:pt idx="221">
                  <c:v>45076</c:v>
                </c:pt>
                <c:pt idx="222">
                  <c:v>45107</c:v>
                </c:pt>
                <c:pt idx="223">
                  <c:v>45137</c:v>
                </c:pt>
                <c:pt idx="224">
                  <c:v>45168</c:v>
                </c:pt>
                <c:pt idx="225">
                  <c:v>45199</c:v>
                </c:pt>
                <c:pt idx="226">
                  <c:v>45229</c:v>
                </c:pt>
                <c:pt idx="227">
                  <c:v>45260</c:v>
                </c:pt>
                <c:pt idx="228">
                  <c:v>45290</c:v>
                </c:pt>
              </c:numCache>
            </c:numRef>
          </c:cat>
          <c:val>
            <c:numRef>
              <c:f>Tabelle1!$G$7:$G$297</c:f>
              <c:numCache>
                <c:formatCode>_-* #,##0" €"_-;\-* #,##0" €"_-;_-* \-??" €"_-;_-@_-</c:formatCode>
                <c:ptCount val="291"/>
                <c:pt idx="0">
                  <c:v>3218.1381319973416</c:v>
                </c:pt>
                <c:pt idx="1">
                  <c:v>3162.4891520751444</c:v>
                </c:pt>
                <c:pt idx="2">
                  <c:v>3188.0136811475827</c:v>
                </c:pt>
                <c:pt idx="3">
                  <c:v>3251.8250038286792</c:v>
                </c:pt>
                <c:pt idx="4">
                  <c:v>3310.5314206952885</c:v>
                </c:pt>
                <c:pt idx="5">
                  <c:v>3336.0559497677268</c:v>
                </c:pt>
                <c:pt idx="6">
                  <c:v>3422.839348614018</c:v>
                </c:pt>
                <c:pt idx="7">
                  <c:v>3478.9933125733833</c:v>
                </c:pt>
                <c:pt idx="8">
                  <c:v>3450.9163305937004</c:v>
                </c:pt>
                <c:pt idx="9">
                  <c:v>3476.4408596661387</c:v>
                </c:pt>
                <c:pt idx="10">
                  <c:v>3501.965388738578</c:v>
                </c:pt>
                <c:pt idx="11">
                  <c:v>3555.5668997906992</c:v>
                </c:pt>
                <c:pt idx="12">
                  <c:v>3662.769921894941</c:v>
                </c:pt>
                <c:pt idx="13">
                  <c:v>3535.5948399426661</c:v>
                </c:pt>
                <c:pt idx="14">
                  <c:v>3548.1680790605278</c:v>
                </c:pt>
                <c:pt idx="15">
                  <c:v>3608.519626826263</c:v>
                </c:pt>
                <c:pt idx="16">
                  <c:v>3658.8125832977094</c:v>
                </c:pt>
                <c:pt idx="17">
                  <c:v>3691.5030050041491</c:v>
                </c:pt>
                <c:pt idx="18">
                  <c:v>3759.3984962406012</c:v>
                </c:pt>
                <c:pt idx="19">
                  <c:v>3824.7793396534817</c:v>
                </c:pt>
                <c:pt idx="20">
                  <c:v>3799.6328614177587</c:v>
                </c:pt>
                <c:pt idx="21">
                  <c:v>3809.6914527120475</c:v>
                </c:pt>
                <c:pt idx="22">
                  <c:v>3844.8965222420597</c:v>
                </c:pt>
                <c:pt idx="23">
                  <c:v>3890.1601830663617</c:v>
                </c:pt>
                <c:pt idx="24">
                  <c:v>4025.9511655392662</c:v>
                </c:pt>
                <c:pt idx="25">
                  <c:v>3919.7422083480187</c:v>
                </c:pt>
                <c:pt idx="26">
                  <c:v>3937.3646845576759</c:v>
                </c:pt>
                <c:pt idx="27">
                  <c:v>4000.3020995921661</c:v>
                </c:pt>
                <c:pt idx="28">
                  <c:v>4055.6870248225159</c:v>
                </c:pt>
                <c:pt idx="29">
                  <c:v>4055.6870248225159</c:v>
                </c:pt>
                <c:pt idx="30">
                  <c:v>4121.1419364583853</c:v>
                </c:pt>
                <c:pt idx="31">
                  <c:v>4179.0443582901162</c:v>
                </c:pt>
                <c:pt idx="32">
                  <c:v>4156.3868888777006</c:v>
                </c:pt>
                <c:pt idx="33">
                  <c:v>4143.7994058708027</c:v>
                </c:pt>
                <c:pt idx="34">
                  <c:v>4174.0093650873569</c:v>
                </c:pt>
                <c:pt idx="35">
                  <c:v>4211.7718141080513</c:v>
                </c:pt>
                <c:pt idx="36">
                  <c:v>4329.4144302905197</c:v>
                </c:pt>
                <c:pt idx="37">
                  <c:v>4189.6895897794184</c:v>
                </c:pt>
                <c:pt idx="38">
                  <c:v>4227.5925741091924</c:v>
                </c:pt>
                <c:pt idx="39">
                  <c:v>4261.4532388461921</c:v>
                </c:pt>
                <c:pt idx="40">
                  <c:v>4331.3204910669729</c:v>
                </c:pt>
                <c:pt idx="41">
                  <c:v>4342.1748677512724</c:v>
                </c:pt>
                <c:pt idx="42">
                  <c:v>4397.719333266793</c:v>
                </c:pt>
                <c:pt idx="43">
                  <c:v>4446.4267891007084</c:v>
                </c:pt>
                <c:pt idx="44">
                  <c:v>4422.4223974448541</c:v>
                </c:pt>
                <c:pt idx="45">
                  <c:v>4434.7489769438071</c:v>
                </c:pt>
                <c:pt idx="46">
                  <c:v>4698.8222377482789</c:v>
                </c:pt>
                <c:pt idx="47">
                  <c:v>4730.1876434773931</c:v>
                </c:pt>
                <c:pt idx="48">
                  <c:v>4871.0450144725019</c:v>
                </c:pt>
                <c:pt idx="49">
                  <c:v>4404.6232706280489</c:v>
                </c:pt>
                <c:pt idx="50">
                  <c:v>4421.3944461033143</c:v>
                </c:pt>
                <c:pt idx="51">
                  <c:v>4453.6677615208519</c:v>
                </c:pt>
                <c:pt idx="52">
                  <c:v>4494.2768985766897</c:v>
                </c:pt>
                <c:pt idx="53">
                  <c:v>4497.0886831890111</c:v>
                </c:pt>
                <c:pt idx="54">
                  <c:v>4534.4630237881956</c:v>
                </c:pt>
                <c:pt idx="55">
                  <c:v>4617.4728774758642</c:v>
                </c:pt>
                <c:pt idx="56">
                  <c:v>4583.5323977306653</c:v>
                </c:pt>
                <c:pt idx="57">
                  <c:v>4585.2990942569922</c:v>
                </c:pt>
                <c:pt idx="58">
                  <c:v>4604.2848611525824</c:v>
                </c:pt>
                <c:pt idx="59">
                  <c:v>4641.6343187021002</c:v>
                </c:pt>
                <c:pt idx="60">
                  <c:v>4747.7356424803429</c:v>
                </c:pt>
                <c:pt idx="61">
                  <c:v>4662.0927520408923</c:v>
                </c:pt>
                <c:pt idx="62">
                  <c:v>4677.7251184834122</c:v>
                </c:pt>
                <c:pt idx="63">
                  <c:v>4750.1302697203546</c:v>
                </c:pt>
                <c:pt idx="64">
                  <c:v>4765.4648768020643</c:v>
                </c:pt>
                <c:pt idx="65">
                  <c:v>4794.9678668023125</c:v>
                </c:pt>
                <c:pt idx="66">
                  <c:v>4851.0706930349124</c:v>
                </c:pt>
                <c:pt idx="67">
                  <c:v>4892.1862981067461</c:v>
                </c:pt>
                <c:pt idx="68">
                  <c:v>4858.9613160963745</c:v>
                </c:pt>
                <c:pt idx="69">
                  <c:v>4849.3833899903229</c:v>
                </c:pt>
                <c:pt idx="70">
                  <c:v>4850.1526016724147</c:v>
                </c:pt>
                <c:pt idx="71">
                  <c:v>4877.4720230267239</c:v>
                </c:pt>
                <c:pt idx="72">
                  <c:v>4972.1098732041391</c:v>
                </c:pt>
                <c:pt idx="73">
                  <c:v>5000.9871168594491</c:v>
                </c:pt>
                <c:pt idx="74">
                  <c:v>4996.50712495887</c:v>
                </c:pt>
                <c:pt idx="75">
                  <c:v>5012.0731985117318</c:v>
                </c:pt>
                <c:pt idx="76">
                  <c:v>5050.6973094737914</c:v>
                </c:pt>
                <c:pt idx="77">
                  <c:v>5085.9804095269428</c:v>
                </c:pt>
                <c:pt idx="78">
                  <c:v>5150.4973550330305</c:v>
                </c:pt>
                <c:pt idx="79">
                  <c:v>5201.4730820825635</c:v>
                </c:pt>
                <c:pt idx="80">
                  <c:v>5176.4661216431696</c:v>
                </c:pt>
                <c:pt idx="81">
                  <c:v>5209.218152825938</c:v>
                </c:pt>
                <c:pt idx="82">
                  <c:v>5253.7902756334006</c:v>
                </c:pt>
                <c:pt idx="83">
                  <c:v>5292.1106583310129</c:v>
                </c:pt>
                <c:pt idx="84">
                  <c:v>5381.5333215216779</c:v>
                </c:pt>
                <c:pt idx="85">
                  <c:v>5277.809957941924</c:v>
                </c:pt>
                <c:pt idx="86">
                  <c:v>5274.4856070718006</c:v>
                </c:pt>
                <c:pt idx="87">
                  <c:v>5270.5316442944568</c:v>
                </c:pt>
                <c:pt idx="88">
                  <c:v>5295.3383534389404</c:v>
                </c:pt>
                <c:pt idx="89">
                  <c:v>5347.1428211650336</c:v>
                </c:pt>
                <c:pt idx="90">
                  <c:v>5419.3718991613569</c:v>
                </c:pt>
                <c:pt idx="91">
                  <c:v>5461.6062658977007</c:v>
                </c:pt>
                <c:pt idx="92">
                  <c:v>5437.9580426625025</c:v>
                </c:pt>
                <c:pt idx="93">
                  <c:v>5406.7796610169489</c:v>
                </c:pt>
                <c:pt idx="94">
                  <c:v>5398.5947062230844</c:v>
                </c:pt>
                <c:pt idx="95">
                  <c:v>5395.0940640189392</c:v>
                </c:pt>
                <c:pt idx="96">
                  <c:v>5446.4452111718338</c:v>
                </c:pt>
                <c:pt idx="97">
                  <c:v>5326.3466306062655</c:v>
                </c:pt>
                <c:pt idx="98">
                  <c:v>5312.2730573710969</c:v>
                </c:pt>
                <c:pt idx="99">
                  <c:v>5375.7043047103898</c:v>
                </c:pt>
                <c:pt idx="100">
                  <c:v>5437.6330353341855</c:v>
                </c:pt>
                <c:pt idx="101">
                  <c:v>5456.2642426063649</c:v>
                </c:pt>
                <c:pt idx="102">
                  <c:v>5499.2362206696216</c:v>
                </c:pt>
                <c:pt idx="103">
                  <c:v>5535.3216637868436</c:v>
                </c:pt>
                <c:pt idx="104">
                  <c:v>5526.3316054391098</c:v>
                </c:pt>
                <c:pt idx="105">
                  <c:v>5531.6905817243878</c:v>
                </c:pt>
                <c:pt idx="106">
                  <c:v>5546.6406230435978</c:v>
                </c:pt>
                <c:pt idx="107">
                  <c:v>5581.048255828513</c:v>
                </c:pt>
                <c:pt idx="108">
                  <c:v>5673.5782435579595</c:v>
                </c:pt>
                <c:pt idx="109">
                  <c:v>5308.6293911443699</c:v>
                </c:pt>
                <c:pt idx="110">
                  <c:v>5313.0795813340628</c:v>
                </c:pt>
                <c:pt idx="111">
                  <c:v>5360.6642965467518</c:v>
                </c:pt>
                <c:pt idx="112">
                  <c:v>5396.1166496780452</c:v>
                </c:pt>
                <c:pt idx="113">
                  <c:v>5427.5663177783854</c:v>
                </c:pt>
                <c:pt idx="114">
                  <c:v>5475.8968749223086</c:v>
                </c:pt>
                <c:pt idx="115">
                  <c:v>5535.3404768416085</c:v>
                </c:pt>
                <c:pt idx="116">
                  <c:v>5532.2825249235511</c:v>
                </c:pt>
                <c:pt idx="117">
                  <c:v>5538.8956567138212</c:v>
                </c:pt>
                <c:pt idx="118">
                  <c:v>5558.6604678915046</c:v>
                </c:pt>
                <c:pt idx="119">
                  <c:v>5588.3201153568853</c:v>
                </c:pt>
                <c:pt idx="120">
                  <c:v>5711.8066777714239</c:v>
                </c:pt>
                <c:pt idx="121">
                  <c:v>5614.8280767155538</c:v>
                </c:pt>
                <c:pt idx="122">
                  <c:v>5634.4238975817925</c:v>
                </c:pt>
                <c:pt idx="123">
                  <c:v>5688.8948839947025</c:v>
                </c:pt>
                <c:pt idx="124">
                  <c:v>5733.2859174964433</c:v>
                </c:pt>
                <c:pt idx="125">
                  <c:v>5760.3129445234708</c:v>
                </c:pt>
                <c:pt idx="126">
                  <c:v>5845.4652474616178</c:v>
                </c:pt>
                <c:pt idx="127">
                  <c:v>5925.8105655564823</c:v>
                </c:pt>
                <c:pt idx="128">
                  <c:v>5914.3326629715011</c:v>
                </c:pt>
                <c:pt idx="129">
                  <c:v>5894.4180114779019</c:v>
                </c:pt>
                <c:pt idx="130">
                  <c:v>5887.8697209005741</c:v>
                </c:pt>
                <c:pt idx="131">
                  <c:v>5931.5495168489724</c:v>
                </c:pt>
                <c:pt idx="132">
                  <c:v>5988.2032667876592</c:v>
                </c:pt>
                <c:pt idx="133">
                  <c:v>5913.623046875</c:v>
                </c:pt>
                <c:pt idx="134">
                  <c:v>5924.072265625</c:v>
                </c:pt>
                <c:pt idx="135">
                  <c:v>5939.0380859375</c:v>
                </c:pt>
                <c:pt idx="136">
                  <c:v>5962.451171875</c:v>
                </c:pt>
                <c:pt idx="137">
                  <c:v>5949.462890625</c:v>
                </c:pt>
                <c:pt idx="138">
                  <c:v>5986.8896484375</c:v>
                </c:pt>
                <c:pt idx="139">
                  <c:v>6038.8916015625</c:v>
                </c:pt>
                <c:pt idx="140">
                  <c:v>6018.5302734375</c:v>
                </c:pt>
                <c:pt idx="141">
                  <c:v>6004.4921875</c:v>
                </c:pt>
                <c:pt idx="142">
                  <c:v>5992.2607421875</c:v>
                </c:pt>
                <c:pt idx="143">
                  <c:v>5998.4375</c:v>
                </c:pt>
                <c:pt idx="144">
                  <c:v>6056.5185546875</c:v>
                </c:pt>
                <c:pt idx="145">
                  <c:v>5990.8447265625</c:v>
                </c:pt>
                <c:pt idx="146">
                  <c:v>6019.8974609375</c:v>
                </c:pt>
                <c:pt idx="147">
                  <c:v>6047.0947265625</c:v>
                </c:pt>
                <c:pt idx="148">
                  <c:v>6085.6201171875</c:v>
                </c:pt>
                <c:pt idx="149">
                  <c:v>6069.580078125</c:v>
                </c:pt>
                <c:pt idx="150">
                  <c:v>6092.333984375</c:v>
                </c:pt>
                <c:pt idx="151">
                  <c:v>6143.5546875</c:v>
                </c:pt>
                <c:pt idx="152">
                  <c:v>6112.6220703125</c:v>
                </c:pt>
                <c:pt idx="153">
                  <c:v>6105.6884765625</c:v>
                </c:pt>
                <c:pt idx="154">
                  <c:v>6125.537109375</c:v>
                </c:pt>
                <c:pt idx="155">
                  <c:v>6124.8291015625</c:v>
                </c:pt>
                <c:pt idx="156">
                  <c:v>6173.291015625</c:v>
                </c:pt>
                <c:pt idx="157">
                  <c:v>6105.908203125</c:v>
                </c:pt>
                <c:pt idx="158">
                  <c:v>6099.5361328125</c:v>
                </c:pt>
                <c:pt idx="159">
                  <c:v>6063.18359375</c:v>
                </c:pt>
                <c:pt idx="160">
                  <c:v>6109.9609375</c:v>
                </c:pt>
                <c:pt idx="161">
                  <c:v>6108.6669921875</c:v>
                </c:pt>
                <c:pt idx="162">
                  <c:v>6170.60546875</c:v>
                </c:pt>
                <c:pt idx="163">
                  <c:v>6197.0269223319774</c:v>
                </c:pt>
                <c:pt idx="164">
                  <c:v>6208.3817547937251</c:v>
                </c:pt>
                <c:pt idx="165">
                  <c:v>6200.9974820840598</c:v>
                </c:pt>
                <c:pt idx="166">
                  <c:v>6204.2659306604683</c:v>
                </c:pt>
                <c:pt idx="167">
                  <c:v>6227.4355994576799</c:v>
                </c:pt>
                <c:pt idx="168">
                  <c:v>6295.5645942281617</c:v>
                </c:pt>
                <c:pt idx="169">
                  <c:v>6478.1619213635486</c:v>
                </c:pt>
                <c:pt idx="170">
                  <c:v>6487.5314739492542</c:v>
                </c:pt>
                <c:pt idx="171">
                  <c:v>6516.1969785008714</c:v>
                </c:pt>
                <c:pt idx="172">
                  <c:v>6567.5479372457867</c:v>
                </c:pt>
                <c:pt idx="173">
                  <c:v>6587.6670540383493</c:v>
                </c:pt>
                <c:pt idx="174">
                  <c:v>6637.516947511137</c:v>
                </c:pt>
                <c:pt idx="175">
                  <c:v>6713.8775905481316</c:v>
                </c:pt>
                <c:pt idx="176">
                  <c:v>6697.8016656982372</c:v>
                </c:pt>
                <c:pt idx="177">
                  <c:v>6716.5165601394538</c:v>
                </c:pt>
                <c:pt idx="178">
                  <c:v>6721.6250242107299</c:v>
                </c:pt>
                <c:pt idx="179">
                  <c:v>6739.5167538252954</c:v>
                </c:pt>
                <c:pt idx="180">
                  <c:v>6821.7363935696303</c:v>
                </c:pt>
                <c:pt idx="181">
                  <c:v>6807.4278520240168</c:v>
                </c:pt>
                <c:pt idx="182">
                  <c:v>6810.5268254890561</c:v>
                </c:pt>
                <c:pt idx="183">
                  <c:v>6832.3164826651164</c:v>
                </c:pt>
                <c:pt idx="184">
                  <c:v>6936.8584156498164</c:v>
                </c:pt>
                <c:pt idx="185">
                  <c:v>7064.642649622313</c:v>
                </c:pt>
                <c:pt idx="186">
                  <c:v>7179.4257214797599</c:v>
                </c:pt>
                <c:pt idx="187">
                  <c:v>7273.0001936858416</c:v>
                </c:pt>
                <c:pt idx="188">
                  <c:v>7293.9182645748597</c:v>
                </c:pt>
                <c:pt idx="189">
                  <c:v>7308.4689134224291</c:v>
                </c:pt>
                <c:pt idx="190">
                  <c:v>7350.498741042029</c:v>
                </c:pt>
                <c:pt idx="191">
                  <c:v>7424.1235715669181</c:v>
                </c:pt>
                <c:pt idx="192">
                  <c:v>7559.6794499322104</c:v>
                </c:pt>
                <c:pt idx="193">
                  <c:v>7580.3312027890761</c:v>
                </c:pt>
                <c:pt idx="194">
                  <c:v>7616.1872942087939</c:v>
                </c:pt>
                <c:pt idx="195">
                  <c:v>7681.3867906256046</c:v>
                </c:pt>
                <c:pt idx="196">
                  <c:v>7743.947317451094</c:v>
                </c:pt>
                <c:pt idx="197">
                  <c:v>7814.933178384661</c:v>
                </c:pt>
                <c:pt idx="198">
                  <c:v>7870.7631222157661</c:v>
                </c:pt>
                <c:pt idx="199">
                  <c:v>7961.1901994964173</c:v>
                </c:pt>
                <c:pt idx="200">
                  <c:v>7966.3955064884758</c:v>
                </c:pt>
                <c:pt idx="201">
                  <c:v>7985.134611659887</c:v>
                </c:pt>
                <c:pt idx="202">
                  <c:v>8023.3391439085808</c:v>
                </c:pt>
                <c:pt idx="203">
                  <c:v>8052.4888630641099</c:v>
                </c:pt>
                <c:pt idx="204">
                  <c:v>8227.9982427881096</c:v>
                </c:pt>
                <c:pt idx="205">
                  <c:v>8246.4733733587145</c:v>
                </c:pt>
                <c:pt idx="206">
                  <c:v>8300.4344218284768</c:v>
                </c:pt>
                <c:pt idx="207">
                  <c:v>8403.939083321131</c:v>
                </c:pt>
                <c:pt idx="208">
                  <c:v>8460.706789671498</c:v>
                </c:pt>
                <c:pt idx="209">
                  <c:v>8526.8462927710261</c:v>
                </c:pt>
                <c:pt idx="210">
                  <c:v>8539.439644652708</c:v>
                </c:pt>
                <c:pt idx="211">
                  <c:v>8761.2632401034807</c:v>
                </c:pt>
                <c:pt idx="212">
                  <c:v>9066.4567774686384</c:v>
                </c:pt>
                <c:pt idx="213">
                  <c:v>9073.0463220578895</c:v>
                </c:pt>
                <c:pt idx="214">
                  <c:v>9074.6082881827497</c:v>
                </c:pt>
                <c:pt idx="215">
                  <c:v>9067.0425147654605</c:v>
                </c:pt>
                <c:pt idx="216">
                  <c:v>9126.6656904378378</c:v>
                </c:pt>
                <c:pt idx="217">
                  <c:v>9002.6358178357004</c:v>
                </c:pt>
                <c:pt idx="218">
                  <c:v>8984.4779616342075</c:v>
                </c:pt>
                <c:pt idx="219">
                  <c:v>9006.369893102943</c:v>
                </c:pt>
                <c:pt idx="220">
                  <c:v>9024.3325035388298</c:v>
                </c:pt>
                <c:pt idx="221">
                  <c:v>9046.2976521696692</c:v>
                </c:pt>
                <c:pt idx="222">
                  <c:v>9072.7046419680773</c:v>
                </c:pt>
                <c:pt idx="223">
                  <c:v>9104.7005418069984</c:v>
                </c:pt>
                <c:pt idx="224">
                  <c:v>9058.5249182408352</c:v>
                </c:pt>
                <c:pt idx="225">
                  <c:v>9016.4494557524285</c:v>
                </c:pt>
                <c:pt idx="226">
                  <c:v>9016.4494557524285</c:v>
                </c:pt>
                <c:pt idx="227">
                  <c:v>9016.4494557524285</c:v>
                </c:pt>
                <c:pt idx="228">
                  <c:v>9016.4494557524285</c:v>
                </c:pt>
              </c:numCache>
            </c:numRef>
          </c:val>
          <c:smooth val="0"/>
          <c:extLst>
            <c:ext xmlns:c16="http://schemas.microsoft.com/office/drawing/2014/chart" uri="{C3380CC4-5D6E-409C-BE32-E72D297353CC}">
              <c16:uniqueId val="{00000000-3719-42F9-A144-26A400AE3D59}"/>
            </c:ext>
          </c:extLst>
        </c:ser>
        <c:ser>
          <c:idx val="1"/>
          <c:order val="1"/>
          <c:tx>
            <c:strRef>
              <c:f>Tabelle1!$H$6</c:f>
              <c:strCache>
                <c:ptCount val="1"/>
                <c:pt idx="0">
                  <c:v>Geldmenge M1 pro Haushalt</c:v>
                </c:pt>
              </c:strCache>
            </c:strRef>
          </c:tx>
          <c:marker>
            <c:symbol val="none"/>
          </c:marker>
          <c:cat>
            <c:numRef>
              <c:f>Tabelle1!$A$7:$A$297</c:f>
              <c:numCache>
                <c:formatCode>[$-407]mmm/\ yy;@</c:formatCode>
                <c:ptCount val="291"/>
                <c:pt idx="0">
                  <c:v>38336</c:v>
                </c:pt>
                <c:pt idx="1">
                  <c:v>38367</c:v>
                </c:pt>
                <c:pt idx="2">
                  <c:v>38398</c:v>
                </c:pt>
                <c:pt idx="3">
                  <c:v>38426</c:v>
                </c:pt>
                <c:pt idx="4">
                  <c:v>38457</c:v>
                </c:pt>
                <c:pt idx="5">
                  <c:v>38487</c:v>
                </c:pt>
                <c:pt idx="6">
                  <c:v>38518</c:v>
                </c:pt>
                <c:pt idx="7">
                  <c:v>38548</c:v>
                </c:pt>
                <c:pt idx="8">
                  <c:v>38579</c:v>
                </c:pt>
                <c:pt idx="9">
                  <c:v>38610</c:v>
                </c:pt>
                <c:pt idx="10">
                  <c:v>38640</c:v>
                </c:pt>
                <c:pt idx="11">
                  <c:v>38671</c:v>
                </c:pt>
                <c:pt idx="12">
                  <c:v>38701</c:v>
                </c:pt>
                <c:pt idx="13">
                  <c:v>38732</c:v>
                </c:pt>
                <c:pt idx="14">
                  <c:v>38763</c:v>
                </c:pt>
                <c:pt idx="15">
                  <c:v>38791</c:v>
                </c:pt>
                <c:pt idx="16">
                  <c:v>38822</c:v>
                </c:pt>
                <c:pt idx="17">
                  <c:v>38852</c:v>
                </c:pt>
                <c:pt idx="18">
                  <c:v>38883</c:v>
                </c:pt>
                <c:pt idx="19">
                  <c:v>38913</c:v>
                </c:pt>
                <c:pt idx="20">
                  <c:v>38944</c:v>
                </c:pt>
                <c:pt idx="21">
                  <c:v>38975</c:v>
                </c:pt>
                <c:pt idx="22">
                  <c:v>39005</c:v>
                </c:pt>
                <c:pt idx="23">
                  <c:v>39036</c:v>
                </c:pt>
                <c:pt idx="24">
                  <c:v>39066</c:v>
                </c:pt>
                <c:pt idx="25">
                  <c:v>39097</c:v>
                </c:pt>
                <c:pt idx="26">
                  <c:v>39128</c:v>
                </c:pt>
                <c:pt idx="27">
                  <c:v>39156</c:v>
                </c:pt>
                <c:pt idx="28">
                  <c:v>39187</c:v>
                </c:pt>
                <c:pt idx="29">
                  <c:v>39217</c:v>
                </c:pt>
                <c:pt idx="30">
                  <c:v>39248</c:v>
                </c:pt>
                <c:pt idx="31">
                  <c:v>39278</c:v>
                </c:pt>
                <c:pt idx="32">
                  <c:v>39309</c:v>
                </c:pt>
                <c:pt idx="33">
                  <c:v>39340</c:v>
                </c:pt>
                <c:pt idx="34">
                  <c:v>39370</c:v>
                </c:pt>
                <c:pt idx="35">
                  <c:v>39401</c:v>
                </c:pt>
                <c:pt idx="36">
                  <c:v>39446</c:v>
                </c:pt>
                <c:pt idx="37">
                  <c:v>39478</c:v>
                </c:pt>
                <c:pt idx="38">
                  <c:v>39507</c:v>
                </c:pt>
                <c:pt idx="39">
                  <c:v>39538</c:v>
                </c:pt>
                <c:pt idx="40">
                  <c:v>39568</c:v>
                </c:pt>
                <c:pt idx="41">
                  <c:v>39599</c:v>
                </c:pt>
                <c:pt idx="42">
                  <c:v>39629</c:v>
                </c:pt>
                <c:pt idx="43">
                  <c:v>39659</c:v>
                </c:pt>
                <c:pt idx="44">
                  <c:v>39690</c:v>
                </c:pt>
                <c:pt idx="45">
                  <c:v>39721</c:v>
                </c:pt>
                <c:pt idx="46">
                  <c:v>39751</c:v>
                </c:pt>
                <c:pt idx="47">
                  <c:v>39782</c:v>
                </c:pt>
                <c:pt idx="48">
                  <c:v>39812</c:v>
                </c:pt>
                <c:pt idx="49">
                  <c:v>39843</c:v>
                </c:pt>
                <c:pt idx="50">
                  <c:v>39872</c:v>
                </c:pt>
                <c:pt idx="51">
                  <c:v>39902</c:v>
                </c:pt>
                <c:pt idx="52">
                  <c:v>39933</c:v>
                </c:pt>
                <c:pt idx="53">
                  <c:v>39963</c:v>
                </c:pt>
                <c:pt idx="54">
                  <c:v>39994</c:v>
                </c:pt>
                <c:pt idx="55">
                  <c:v>40024</c:v>
                </c:pt>
                <c:pt idx="56">
                  <c:v>40055</c:v>
                </c:pt>
                <c:pt idx="57">
                  <c:v>40086</c:v>
                </c:pt>
                <c:pt idx="58">
                  <c:v>40116</c:v>
                </c:pt>
                <c:pt idx="59">
                  <c:v>40147</c:v>
                </c:pt>
                <c:pt idx="60">
                  <c:v>40177</c:v>
                </c:pt>
                <c:pt idx="61">
                  <c:v>40208</c:v>
                </c:pt>
                <c:pt idx="62">
                  <c:v>40237</c:v>
                </c:pt>
                <c:pt idx="63">
                  <c:v>40267</c:v>
                </c:pt>
                <c:pt idx="64">
                  <c:v>40298</c:v>
                </c:pt>
                <c:pt idx="65">
                  <c:v>40328</c:v>
                </c:pt>
                <c:pt idx="66">
                  <c:v>40359</c:v>
                </c:pt>
                <c:pt idx="67">
                  <c:v>40389</c:v>
                </c:pt>
                <c:pt idx="68">
                  <c:v>40420</c:v>
                </c:pt>
                <c:pt idx="69">
                  <c:v>40451</c:v>
                </c:pt>
                <c:pt idx="70">
                  <c:v>40481</c:v>
                </c:pt>
                <c:pt idx="71">
                  <c:v>40512</c:v>
                </c:pt>
                <c:pt idx="72">
                  <c:v>40542</c:v>
                </c:pt>
                <c:pt idx="73">
                  <c:v>40573</c:v>
                </c:pt>
                <c:pt idx="74">
                  <c:v>40602</c:v>
                </c:pt>
                <c:pt idx="75">
                  <c:v>40632</c:v>
                </c:pt>
                <c:pt idx="76">
                  <c:v>40663</c:v>
                </c:pt>
                <c:pt idx="77">
                  <c:v>40693</c:v>
                </c:pt>
                <c:pt idx="78">
                  <c:v>40724</c:v>
                </c:pt>
                <c:pt idx="79">
                  <c:v>40754</c:v>
                </c:pt>
                <c:pt idx="80">
                  <c:v>40785</c:v>
                </c:pt>
                <c:pt idx="81">
                  <c:v>40816</c:v>
                </c:pt>
                <c:pt idx="82">
                  <c:v>40846</c:v>
                </c:pt>
                <c:pt idx="83">
                  <c:v>40877</c:v>
                </c:pt>
                <c:pt idx="84">
                  <c:v>40907</c:v>
                </c:pt>
                <c:pt idx="85">
                  <c:v>40938</c:v>
                </c:pt>
                <c:pt idx="86">
                  <c:v>40968</c:v>
                </c:pt>
                <c:pt idx="87">
                  <c:v>40998</c:v>
                </c:pt>
                <c:pt idx="88">
                  <c:v>41029</c:v>
                </c:pt>
                <c:pt idx="89">
                  <c:v>41059</c:v>
                </c:pt>
                <c:pt idx="90">
                  <c:v>41090</c:v>
                </c:pt>
                <c:pt idx="91">
                  <c:v>41120</c:v>
                </c:pt>
                <c:pt idx="92">
                  <c:v>41151</c:v>
                </c:pt>
                <c:pt idx="93">
                  <c:v>41182</c:v>
                </c:pt>
                <c:pt idx="94">
                  <c:v>41212</c:v>
                </c:pt>
                <c:pt idx="95">
                  <c:v>41243</c:v>
                </c:pt>
                <c:pt idx="96">
                  <c:v>41273</c:v>
                </c:pt>
                <c:pt idx="97">
                  <c:v>41304</c:v>
                </c:pt>
                <c:pt idx="98">
                  <c:v>41333</c:v>
                </c:pt>
                <c:pt idx="99">
                  <c:v>41363</c:v>
                </c:pt>
                <c:pt idx="100">
                  <c:v>41394</c:v>
                </c:pt>
                <c:pt idx="101">
                  <c:v>41424</c:v>
                </c:pt>
                <c:pt idx="102">
                  <c:v>41455</c:v>
                </c:pt>
                <c:pt idx="103">
                  <c:v>41485</c:v>
                </c:pt>
                <c:pt idx="104">
                  <c:v>41516</c:v>
                </c:pt>
                <c:pt idx="105">
                  <c:v>41547</c:v>
                </c:pt>
                <c:pt idx="106">
                  <c:v>41577</c:v>
                </c:pt>
                <c:pt idx="107">
                  <c:v>41608</c:v>
                </c:pt>
                <c:pt idx="108">
                  <c:v>41638</c:v>
                </c:pt>
                <c:pt idx="109">
                  <c:v>41669</c:v>
                </c:pt>
                <c:pt idx="110">
                  <c:v>41698</c:v>
                </c:pt>
                <c:pt idx="111">
                  <c:v>41728</c:v>
                </c:pt>
                <c:pt idx="112">
                  <c:v>41759</c:v>
                </c:pt>
                <c:pt idx="113">
                  <c:v>41789</c:v>
                </c:pt>
                <c:pt idx="114">
                  <c:v>41820</c:v>
                </c:pt>
                <c:pt idx="115">
                  <c:v>41850</c:v>
                </c:pt>
                <c:pt idx="116">
                  <c:v>41881</c:v>
                </c:pt>
                <c:pt idx="117">
                  <c:v>41912</c:v>
                </c:pt>
                <c:pt idx="118">
                  <c:v>41942</c:v>
                </c:pt>
                <c:pt idx="119">
                  <c:v>41973</c:v>
                </c:pt>
                <c:pt idx="120">
                  <c:v>42003</c:v>
                </c:pt>
                <c:pt idx="121">
                  <c:v>42034</c:v>
                </c:pt>
                <c:pt idx="122">
                  <c:v>42063</c:v>
                </c:pt>
                <c:pt idx="123">
                  <c:v>42093</c:v>
                </c:pt>
                <c:pt idx="124">
                  <c:v>42124</c:v>
                </c:pt>
                <c:pt idx="125">
                  <c:v>42154</c:v>
                </c:pt>
                <c:pt idx="126">
                  <c:v>42185</c:v>
                </c:pt>
                <c:pt idx="127">
                  <c:v>42215</c:v>
                </c:pt>
                <c:pt idx="128">
                  <c:v>42246</c:v>
                </c:pt>
                <c:pt idx="129">
                  <c:v>42277</c:v>
                </c:pt>
                <c:pt idx="130">
                  <c:v>42307</c:v>
                </c:pt>
                <c:pt idx="131">
                  <c:v>42338</c:v>
                </c:pt>
                <c:pt idx="132">
                  <c:v>42368</c:v>
                </c:pt>
                <c:pt idx="133">
                  <c:v>42399</c:v>
                </c:pt>
                <c:pt idx="134">
                  <c:v>42429</c:v>
                </c:pt>
                <c:pt idx="135">
                  <c:v>42459</c:v>
                </c:pt>
                <c:pt idx="136">
                  <c:v>42490</c:v>
                </c:pt>
                <c:pt idx="137">
                  <c:v>42520</c:v>
                </c:pt>
                <c:pt idx="138">
                  <c:v>42551</c:v>
                </c:pt>
                <c:pt idx="139">
                  <c:v>42581</c:v>
                </c:pt>
                <c:pt idx="140">
                  <c:v>42612</c:v>
                </c:pt>
                <c:pt idx="141">
                  <c:v>42643</c:v>
                </c:pt>
                <c:pt idx="142">
                  <c:v>42673</c:v>
                </c:pt>
                <c:pt idx="143">
                  <c:v>42704</c:v>
                </c:pt>
                <c:pt idx="144">
                  <c:v>42734</c:v>
                </c:pt>
                <c:pt idx="145">
                  <c:v>42765</c:v>
                </c:pt>
                <c:pt idx="146">
                  <c:v>42794</c:v>
                </c:pt>
                <c:pt idx="147">
                  <c:v>42824</c:v>
                </c:pt>
                <c:pt idx="148">
                  <c:v>42855</c:v>
                </c:pt>
                <c:pt idx="149">
                  <c:v>42885</c:v>
                </c:pt>
                <c:pt idx="150">
                  <c:v>42916</c:v>
                </c:pt>
                <c:pt idx="151">
                  <c:v>42946</c:v>
                </c:pt>
                <c:pt idx="152">
                  <c:v>42977</c:v>
                </c:pt>
                <c:pt idx="153">
                  <c:v>43008</c:v>
                </c:pt>
                <c:pt idx="154">
                  <c:v>43038</c:v>
                </c:pt>
                <c:pt idx="155">
                  <c:v>43069</c:v>
                </c:pt>
                <c:pt idx="156">
                  <c:v>43099</c:v>
                </c:pt>
                <c:pt idx="157">
                  <c:v>43130</c:v>
                </c:pt>
                <c:pt idx="158">
                  <c:v>43159</c:v>
                </c:pt>
                <c:pt idx="159">
                  <c:v>43189</c:v>
                </c:pt>
                <c:pt idx="160">
                  <c:v>43220</c:v>
                </c:pt>
                <c:pt idx="161">
                  <c:v>43250</c:v>
                </c:pt>
                <c:pt idx="162">
                  <c:v>43281</c:v>
                </c:pt>
                <c:pt idx="163">
                  <c:v>43311</c:v>
                </c:pt>
                <c:pt idx="164">
                  <c:v>43342</c:v>
                </c:pt>
                <c:pt idx="165">
                  <c:v>43373</c:v>
                </c:pt>
                <c:pt idx="166">
                  <c:v>43403</c:v>
                </c:pt>
                <c:pt idx="167">
                  <c:v>43434</c:v>
                </c:pt>
                <c:pt idx="168">
                  <c:v>43464</c:v>
                </c:pt>
                <c:pt idx="169">
                  <c:v>43495</c:v>
                </c:pt>
                <c:pt idx="170">
                  <c:v>43524</c:v>
                </c:pt>
                <c:pt idx="171">
                  <c:v>43554</c:v>
                </c:pt>
                <c:pt idx="172">
                  <c:v>43585</c:v>
                </c:pt>
                <c:pt idx="173">
                  <c:v>43615</c:v>
                </c:pt>
                <c:pt idx="174">
                  <c:v>43646</c:v>
                </c:pt>
                <c:pt idx="175">
                  <c:v>43676</c:v>
                </c:pt>
                <c:pt idx="176">
                  <c:v>43707</c:v>
                </c:pt>
                <c:pt idx="177">
                  <c:v>43738</c:v>
                </c:pt>
                <c:pt idx="178">
                  <c:v>43768</c:v>
                </c:pt>
                <c:pt idx="179">
                  <c:v>43799</c:v>
                </c:pt>
                <c:pt idx="180">
                  <c:v>43829</c:v>
                </c:pt>
                <c:pt idx="181">
                  <c:v>43860</c:v>
                </c:pt>
                <c:pt idx="182">
                  <c:v>43889</c:v>
                </c:pt>
                <c:pt idx="183">
                  <c:v>43920</c:v>
                </c:pt>
                <c:pt idx="184">
                  <c:v>43951</c:v>
                </c:pt>
                <c:pt idx="185">
                  <c:v>43981</c:v>
                </c:pt>
                <c:pt idx="186">
                  <c:v>44012</c:v>
                </c:pt>
                <c:pt idx="187">
                  <c:v>44042</c:v>
                </c:pt>
                <c:pt idx="188">
                  <c:v>44073</c:v>
                </c:pt>
                <c:pt idx="189">
                  <c:v>44104</c:v>
                </c:pt>
                <c:pt idx="190">
                  <c:v>44134</c:v>
                </c:pt>
                <c:pt idx="191">
                  <c:v>44165</c:v>
                </c:pt>
                <c:pt idx="192">
                  <c:v>44195</c:v>
                </c:pt>
                <c:pt idx="193">
                  <c:v>44226</c:v>
                </c:pt>
                <c:pt idx="194">
                  <c:v>44255</c:v>
                </c:pt>
                <c:pt idx="195">
                  <c:v>44285</c:v>
                </c:pt>
                <c:pt idx="196">
                  <c:v>44316</c:v>
                </c:pt>
                <c:pt idx="197">
                  <c:v>44346</c:v>
                </c:pt>
                <c:pt idx="198">
                  <c:v>44377</c:v>
                </c:pt>
                <c:pt idx="199">
                  <c:v>44407</c:v>
                </c:pt>
                <c:pt idx="200">
                  <c:v>44438</c:v>
                </c:pt>
                <c:pt idx="201">
                  <c:v>44469</c:v>
                </c:pt>
                <c:pt idx="202">
                  <c:v>44499</c:v>
                </c:pt>
                <c:pt idx="203">
                  <c:v>44530</c:v>
                </c:pt>
                <c:pt idx="204">
                  <c:v>44560</c:v>
                </c:pt>
                <c:pt idx="205">
                  <c:v>44591</c:v>
                </c:pt>
                <c:pt idx="206">
                  <c:v>44620</c:v>
                </c:pt>
                <c:pt idx="207">
                  <c:v>44650</c:v>
                </c:pt>
                <c:pt idx="208">
                  <c:v>44681</c:v>
                </c:pt>
                <c:pt idx="209">
                  <c:v>44711</c:v>
                </c:pt>
                <c:pt idx="210">
                  <c:v>44742</c:v>
                </c:pt>
                <c:pt idx="211">
                  <c:v>44772</c:v>
                </c:pt>
                <c:pt idx="212">
                  <c:v>44803</c:v>
                </c:pt>
                <c:pt idx="213">
                  <c:v>44834</c:v>
                </c:pt>
                <c:pt idx="214">
                  <c:v>44864</c:v>
                </c:pt>
                <c:pt idx="215">
                  <c:v>44895</c:v>
                </c:pt>
                <c:pt idx="216">
                  <c:v>44925</c:v>
                </c:pt>
                <c:pt idx="217">
                  <c:v>44956</c:v>
                </c:pt>
                <c:pt idx="218">
                  <c:v>44985</c:v>
                </c:pt>
                <c:pt idx="219">
                  <c:v>45015</c:v>
                </c:pt>
                <c:pt idx="220">
                  <c:v>45046</c:v>
                </c:pt>
                <c:pt idx="221">
                  <c:v>45076</c:v>
                </c:pt>
                <c:pt idx="222">
                  <c:v>45107</c:v>
                </c:pt>
                <c:pt idx="223">
                  <c:v>45137</c:v>
                </c:pt>
                <c:pt idx="224">
                  <c:v>45168</c:v>
                </c:pt>
                <c:pt idx="225">
                  <c:v>45199</c:v>
                </c:pt>
                <c:pt idx="226">
                  <c:v>45229</c:v>
                </c:pt>
                <c:pt idx="227">
                  <c:v>45260</c:v>
                </c:pt>
                <c:pt idx="228">
                  <c:v>45290</c:v>
                </c:pt>
              </c:numCache>
            </c:numRef>
          </c:cat>
          <c:val>
            <c:numRef>
              <c:f>Tabelle1!$H$7:$H$297</c:f>
              <c:numCache>
                <c:formatCode>_-* #,##0" €"_-;\-* #,##0" €"_-;_-* \-??" €"_-;_-@_-</c:formatCode>
                <c:ptCount val="291"/>
                <c:pt idx="0">
                  <c:v>19970.860385460866</c:v>
                </c:pt>
                <c:pt idx="1">
                  <c:v>20493.644392260961</c:v>
                </c:pt>
                <c:pt idx="2">
                  <c:v>20646.791566695596</c:v>
                </c:pt>
                <c:pt idx="3">
                  <c:v>20713.155342283935</c:v>
                </c:pt>
                <c:pt idx="4">
                  <c:v>20835.673081831643</c:v>
                </c:pt>
                <c:pt idx="5">
                  <c:v>21103.680637092246</c:v>
                </c:pt>
                <c:pt idx="6">
                  <c:v>21450.814232477413</c:v>
                </c:pt>
                <c:pt idx="7">
                  <c:v>21519.730460972998</c:v>
                </c:pt>
                <c:pt idx="8">
                  <c:v>21535.045178416458</c:v>
                </c:pt>
                <c:pt idx="9">
                  <c:v>21746.8987697177</c:v>
                </c:pt>
                <c:pt idx="10">
                  <c:v>21848.996886007455</c:v>
                </c:pt>
                <c:pt idx="11">
                  <c:v>22300.78105058962</c:v>
                </c:pt>
                <c:pt idx="12">
                  <c:v>22188.473122670886</c:v>
                </c:pt>
                <c:pt idx="13">
                  <c:v>21847.260291196217</c:v>
                </c:pt>
                <c:pt idx="14">
                  <c:v>21794.452686901197</c:v>
                </c:pt>
                <c:pt idx="15">
                  <c:v>22050.946764905573</c:v>
                </c:pt>
                <c:pt idx="16">
                  <c:v>22330.072673322102</c:v>
                </c:pt>
                <c:pt idx="17">
                  <c:v>22473.40759926572</c:v>
                </c:pt>
                <c:pt idx="18">
                  <c:v>22626.801116503637</c:v>
                </c:pt>
                <c:pt idx="19">
                  <c:v>22443.231825382856</c:v>
                </c:pt>
                <c:pt idx="20">
                  <c:v>22259.662534262075</c:v>
                </c:pt>
                <c:pt idx="21">
                  <c:v>22292.352955968516</c:v>
                </c:pt>
                <c:pt idx="22">
                  <c:v>22156.561973495613</c:v>
                </c:pt>
                <c:pt idx="23">
                  <c:v>22893.353785802301</c:v>
                </c:pt>
                <c:pt idx="24">
                  <c:v>23137.274624688813</c:v>
                </c:pt>
                <c:pt idx="25">
                  <c:v>23030.058909420473</c:v>
                </c:pt>
                <c:pt idx="26">
                  <c:v>23027.541412819093</c:v>
                </c:pt>
                <c:pt idx="27">
                  <c:v>23183.626202104628</c:v>
                </c:pt>
                <c:pt idx="28">
                  <c:v>23181.108705503248</c:v>
                </c:pt>
                <c:pt idx="29">
                  <c:v>23390.060923417754</c:v>
                </c:pt>
                <c:pt idx="30">
                  <c:v>23702.230501988823</c:v>
                </c:pt>
                <c:pt idx="31">
                  <c:v>23825.587835456423</c:v>
                </c:pt>
                <c:pt idx="32">
                  <c:v>23616.635617541917</c:v>
                </c:pt>
                <c:pt idx="33">
                  <c:v>23918.735209707465</c:v>
                </c:pt>
                <c:pt idx="34">
                  <c:v>23664.468052968128</c:v>
                </c:pt>
                <c:pt idx="35">
                  <c:v>24475.101958612355</c:v>
                </c:pt>
                <c:pt idx="36">
                  <c:v>24210.009566487082</c:v>
                </c:pt>
                <c:pt idx="37">
                  <c:v>23973.849685597364</c:v>
                </c:pt>
                <c:pt idx="38">
                  <c:v>23899.890208603651</c:v>
                </c:pt>
                <c:pt idx="39">
                  <c:v>24138.412017167382</c:v>
                </c:pt>
                <c:pt idx="40">
                  <c:v>23878.256313005288</c:v>
                </c:pt>
                <c:pt idx="41">
                  <c:v>24007.311108893104</c:v>
                </c:pt>
                <c:pt idx="42">
                  <c:v>24266.393851681805</c:v>
                </c:pt>
                <c:pt idx="43">
                  <c:v>23757.885018464916</c:v>
                </c:pt>
                <c:pt idx="44">
                  <c:v>23789.849286355922</c:v>
                </c:pt>
                <c:pt idx="45">
                  <c:v>24223.924543367601</c:v>
                </c:pt>
                <c:pt idx="46">
                  <c:v>25249.700568919056</c:v>
                </c:pt>
                <c:pt idx="47">
                  <c:v>25510.529993013275</c:v>
                </c:pt>
                <c:pt idx="48">
                  <c:v>25652.335562431381</c:v>
                </c:pt>
                <c:pt idx="49">
                  <c:v>26595.998805613617</c:v>
                </c:pt>
                <c:pt idx="50">
                  <c:v>27041.778640390166</c:v>
                </c:pt>
                <c:pt idx="51">
                  <c:v>27007.290733552305</c:v>
                </c:pt>
                <c:pt idx="52">
                  <c:v>27435.503135264258</c:v>
                </c:pt>
                <c:pt idx="53">
                  <c:v>27525.256295411564</c:v>
                </c:pt>
                <c:pt idx="54">
                  <c:v>28054.245048273118</c:v>
                </c:pt>
                <c:pt idx="55">
                  <c:v>28194.087787399225</c:v>
                </c:pt>
                <c:pt idx="56">
                  <c:v>28475.092067283767</c:v>
                </c:pt>
                <c:pt idx="57">
                  <c:v>28978.700109485417</c:v>
                </c:pt>
                <c:pt idx="58">
                  <c:v>29687.493779237582</c:v>
                </c:pt>
                <c:pt idx="59">
                  <c:v>30318.05514083806</c:v>
                </c:pt>
                <c:pt idx="60">
                  <c:v>30027.346471583558</c:v>
                </c:pt>
                <c:pt idx="61">
                  <c:v>30611.374407582938</c:v>
                </c:pt>
                <c:pt idx="62">
                  <c:v>30643.954244311553</c:v>
                </c:pt>
                <c:pt idx="63">
                  <c:v>30353.018535520212</c:v>
                </c:pt>
                <c:pt idx="64">
                  <c:v>31378.427334309323</c:v>
                </c:pt>
                <c:pt idx="65">
                  <c:v>31732.438401032228</c:v>
                </c:pt>
                <c:pt idx="66">
                  <c:v>31825.860400486345</c:v>
                </c:pt>
                <c:pt idx="67">
                  <c:v>31839.433264683263</c:v>
                </c:pt>
                <c:pt idx="68">
                  <c:v>31936.974268628572</c:v>
                </c:pt>
                <c:pt idx="69">
                  <c:v>31922.582566189427</c:v>
                </c:pt>
                <c:pt idx="70">
                  <c:v>31979.305724423713</c:v>
                </c:pt>
                <c:pt idx="71">
                  <c:v>32669.586362621274</c:v>
                </c:pt>
                <c:pt idx="72">
                  <c:v>32519.416391652809</c:v>
                </c:pt>
                <c:pt idx="73">
                  <c:v>33461.13543749525</c:v>
                </c:pt>
                <c:pt idx="74">
                  <c:v>32985.750082259736</c:v>
                </c:pt>
                <c:pt idx="75">
                  <c:v>33071.173656635197</c:v>
                </c:pt>
                <c:pt idx="76">
                  <c:v>33252.701916019141</c:v>
                </c:pt>
                <c:pt idx="77">
                  <c:v>33333.468323673085</c:v>
                </c:pt>
                <c:pt idx="78">
                  <c:v>33601.255410159705</c:v>
                </c:pt>
                <c:pt idx="79">
                  <c:v>33541.749981016983</c:v>
                </c:pt>
                <c:pt idx="80">
                  <c:v>33825.381558632209</c:v>
                </c:pt>
                <c:pt idx="81">
                  <c:v>34076.995115037083</c:v>
                </c:pt>
                <c:pt idx="82">
                  <c:v>34357.310992432103</c:v>
                </c:pt>
                <c:pt idx="83">
                  <c:v>34942.367561821353</c:v>
                </c:pt>
                <c:pt idx="84">
                  <c:v>35005.062137740766</c:v>
                </c:pt>
                <c:pt idx="85">
                  <c:v>34766.16213765835</c:v>
                </c:pt>
                <c:pt idx="86">
                  <c:v>34999.697786284531</c:v>
                </c:pt>
                <c:pt idx="87">
                  <c:v>35217.66942856423</c:v>
                </c:pt>
                <c:pt idx="88">
                  <c:v>35508.625683128914</c:v>
                </c:pt>
                <c:pt idx="89">
                  <c:v>36021.885309894984</c:v>
                </c:pt>
                <c:pt idx="90">
                  <c:v>36540.886997254893</c:v>
                </c:pt>
                <c:pt idx="91">
                  <c:v>37111.139093862541</c:v>
                </c:pt>
                <c:pt idx="92">
                  <c:v>37385.171380361149</c:v>
                </c:pt>
                <c:pt idx="93">
                  <c:v>37935.351449366615</c:v>
                </c:pt>
                <c:pt idx="94">
                  <c:v>39327.599667564908</c:v>
                </c:pt>
                <c:pt idx="95">
                  <c:v>39974.689601329745</c:v>
                </c:pt>
                <c:pt idx="96">
                  <c:v>39841.060770141281</c:v>
                </c:pt>
                <c:pt idx="97">
                  <c:v>39458.943730749008</c:v>
                </c:pt>
                <c:pt idx="98">
                  <c:v>39522.750607267168</c:v>
                </c:pt>
                <c:pt idx="99">
                  <c:v>39348.208248816765</c:v>
                </c:pt>
                <c:pt idx="100">
                  <c:v>40147.872686750306</c:v>
                </c:pt>
                <c:pt idx="101">
                  <c:v>40289.259509678712</c:v>
                </c:pt>
                <c:pt idx="102">
                  <c:v>40315.879097488294</c:v>
                </c:pt>
                <c:pt idx="103">
                  <c:v>40570.856184108387</c:v>
                </c:pt>
                <c:pt idx="104">
                  <c:v>40889.565021410861</c:v>
                </c:pt>
                <c:pt idx="105">
                  <c:v>41211.479227706412</c:v>
                </c:pt>
                <c:pt idx="106">
                  <c:v>41897.803821400848</c:v>
                </c:pt>
                <c:pt idx="107">
                  <c:v>42193.724488518266</c:v>
                </c:pt>
                <c:pt idx="108">
                  <c:v>41937.971101595176</c:v>
                </c:pt>
                <c:pt idx="109">
                  <c:v>41455.06302364319</c:v>
                </c:pt>
                <c:pt idx="110">
                  <c:v>41661.089426447557</c:v>
                </c:pt>
                <c:pt idx="111">
                  <c:v>41511.54811923526</c:v>
                </c:pt>
                <c:pt idx="112">
                  <c:v>42437.510876861495</c:v>
                </c:pt>
                <c:pt idx="113">
                  <c:v>42761.43002759615</c:v>
                </c:pt>
                <c:pt idx="114">
                  <c:v>42602.540834845735</c:v>
                </c:pt>
                <c:pt idx="115">
                  <c:v>42813.440071600824</c:v>
                </c:pt>
                <c:pt idx="116">
                  <c:v>43211.645078686321</c:v>
                </c:pt>
                <c:pt idx="117">
                  <c:v>43399.945304925044</c:v>
                </c:pt>
                <c:pt idx="118">
                  <c:v>44057.777888272882</c:v>
                </c:pt>
                <c:pt idx="119">
                  <c:v>44749.123635730801</c:v>
                </c:pt>
                <c:pt idx="120">
                  <c:v>44440.892026949761</c:v>
                </c:pt>
                <c:pt idx="121">
                  <c:v>44521.999313287881</c:v>
                </c:pt>
                <c:pt idx="122">
                  <c:v>45124.540148133616</c:v>
                </c:pt>
                <c:pt idx="123">
                  <c:v>45340.952567812819</c:v>
                </c:pt>
                <c:pt idx="124">
                  <c:v>46097.194290479223</c:v>
                </c:pt>
                <c:pt idx="125">
                  <c:v>46829.425614362095</c:v>
                </c:pt>
                <c:pt idx="126">
                  <c:v>47038.259675283269</c:v>
                </c:pt>
                <c:pt idx="127">
                  <c:v>47450.581252759112</c:v>
                </c:pt>
                <c:pt idx="128">
                  <c:v>47779.025849806247</c:v>
                </c:pt>
                <c:pt idx="129">
                  <c:v>48112.620787756903</c:v>
                </c:pt>
                <c:pt idx="130">
                  <c:v>48874.625987148676</c:v>
                </c:pt>
                <c:pt idx="131">
                  <c:v>49791.730024034929</c:v>
                </c:pt>
                <c:pt idx="132">
                  <c:v>49301.417570020109</c:v>
                </c:pt>
                <c:pt idx="133">
                  <c:v>49703.662109375</c:v>
                </c:pt>
                <c:pt idx="134">
                  <c:v>50039.6728515625</c:v>
                </c:pt>
                <c:pt idx="135">
                  <c:v>49716.89453125</c:v>
                </c:pt>
                <c:pt idx="136">
                  <c:v>50330.859375</c:v>
                </c:pt>
                <c:pt idx="137">
                  <c:v>50860.44921875</c:v>
                </c:pt>
                <c:pt idx="138">
                  <c:v>50939.84375</c:v>
                </c:pt>
                <c:pt idx="139">
                  <c:v>51288.57421875</c:v>
                </c:pt>
                <c:pt idx="140">
                  <c:v>51542.0166015625</c:v>
                </c:pt>
                <c:pt idx="141">
                  <c:v>51599.365234375</c:v>
                </c:pt>
                <c:pt idx="142">
                  <c:v>51888.134765625</c:v>
                </c:pt>
                <c:pt idx="143">
                  <c:v>52805.76171875</c:v>
                </c:pt>
                <c:pt idx="144">
                  <c:v>52749.70703125</c:v>
                </c:pt>
                <c:pt idx="145">
                  <c:v>53082.3486328125</c:v>
                </c:pt>
                <c:pt idx="146">
                  <c:v>53457.2021484375</c:v>
                </c:pt>
                <c:pt idx="147">
                  <c:v>53535.8154296875</c:v>
                </c:pt>
                <c:pt idx="148">
                  <c:v>53811.328125</c:v>
                </c:pt>
                <c:pt idx="149">
                  <c:v>54216.69921875</c:v>
                </c:pt>
                <c:pt idx="150">
                  <c:v>54726.5380859375</c:v>
                </c:pt>
                <c:pt idx="151">
                  <c:v>54680.37109375</c:v>
                </c:pt>
                <c:pt idx="152">
                  <c:v>54998.046875</c:v>
                </c:pt>
                <c:pt idx="153">
                  <c:v>55133.837890625</c:v>
                </c:pt>
                <c:pt idx="154">
                  <c:v>55514.7705078125</c:v>
                </c:pt>
                <c:pt idx="155">
                  <c:v>56322.509765625</c:v>
                </c:pt>
                <c:pt idx="156">
                  <c:v>56112.5</c:v>
                </c:pt>
                <c:pt idx="157">
                  <c:v>56306.2744140625</c:v>
                </c:pt>
                <c:pt idx="158">
                  <c:v>56444.5068359375</c:v>
                </c:pt>
                <c:pt idx="159">
                  <c:v>56387.9638671875</c:v>
                </c:pt>
                <c:pt idx="160">
                  <c:v>56808.4716796875</c:v>
                </c:pt>
                <c:pt idx="161">
                  <c:v>57782.470703125</c:v>
                </c:pt>
                <c:pt idx="162">
                  <c:v>57687.1826171875</c:v>
                </c:pt>
                <c:pt idx="163">
                  <c:v>57438.480534572918</c:v>
                </c:pt>
                <c:pt idx="164">
                  <c:v>57514.453805926787</c:v>
                </c:pt>
                <c:pt idx="165">
                  <c:v>58169.475111369356</c:v>
                </c:pt>
                <c:pt idx="166">
                  <c:v>58458.23649041255</c:v>
                </c:pt>
                <c:pt idx="167">
                  <c:v>59414.560333139649</c:v>
                </c:pt>
                <c:pt idx="168">
                  <c:v>59438.722641874876</c:v>
                </c:pt>
                <c:pt idx="169">
                  <c:v>59275.397055975212</c:v>
                </c:pt>
                <c:pt idx="170">
                  <c:v>59493.559945767964</c:v>
                </c:pt>
                <c:pt idx="171">
                  <c:v>60073.21324811157</c:v>
                </c:pt>
                <c:pt idx="172">
                  <c:v>60558.614177803604</c:v>
                </c:pt>
                <c:pt idx="173">
                  <c:v>61158.04764671703</c:v>
                </c:pt>
                <c:pt idx="174">
                  <c:v>61440.465814448966</c:v>
                </c:pt>
                <c:pt idx="175">
                  <c:v>61704.144877009487</c:v>
                </c:pt>
                <c:pt idx="176">
                  <c:v>62331.808057331007</c:v>
                </c:pt>
                <c:pt idx="177">
                  <c:v>62365.243075731167</c:v>
                </c:pt>
                <c:pt idx="178">
                  <c:v>62806.483633546392</c:v>
                </c:pt>
                <c:pt idx="179">
                  <c:v>63420.758280069727</c:v>
                </c:pt>
                <c:pt idx="180">
                  <c:v>63476.564013170631</c:v>
                </c:pt>
                <c:pt idx="181">
                  <c:v>63289.850861901992</c:v>
                </c:pt>
                <c:pt idx="182">
                  <c:v>63726.321905868674</c:v>
                </c:pt>
                <c:pt idx="183">
                  <c:v>66004.406352895603</c:v>
                </c:pt>
                <c:pt idx="184">
                  <c:v>66357.011427464648</c:v>
                </c:pt>
                <c:pt idx="185">
                  <c:v>67711.359674607782</c:v>
                </c:pt>
                <c:pt idx="186">
                  <c:v>68064.037381367423</c:v>
                </c:pt>
                <c:pt idx="187">
                  <c:v>68273.121247336821</c:v>
                </c:pt>
                <c:pt idx="188">
                  <c:v>68738.863064110017</c:v>
                </c:pt>
                <c:pt idx="189">
                  <c:v>69400.493898895991</c:v>
                </c:pt>
                <c:pt idx="190">
                  <c:v>70187.318419523537</c:v>
                </c:pt>
                <c:pt idx="191">
                  <c:v>71323.915359287246</c:v>
                </c:pt>
                <c:pt idx="192">
                  <c:v>71301.423590935505</c:v>
                </c:pt>
                <c:pt idx="193">
                  <c:v>72421.944605849319</c:v>
                </c:pt>
                <c:pt idx="194">
                  <c:v>72951.869068371103</c:v>
                </c:pt>
                <c:pt idx="195">
                  <c:v>73634.974820840594</c:v>
                </c:pt>
                <c:pt idx="196">
                  <c:v>74002.97791981406</c:v>
                </c:pt>
                <c:pt idx="197">
                  <c:v>74667.562463683906</c:v>
                </c:pt>
                <c:pt idx="198">
                  <c:v>74990.315707921749</c:v>
                </c:pt>
                <c:pt idx="199">
                  <c:v>75602.750338950224</c:v>
                </c:pt>
                <c:pt idx="200">
                  <c:v>76115.678868874689</c:v>
                </c:pt>
                <c:pt idx="201">
                  <c:v>76266.584350183999</c:v>
                </c:pt>
                <c:pt idx="202">
                  <c:v>76396.426496223125</c:v>
                </c:pt>
                <c:pt idx="203">
                  <c:v>77441.942668990887</c:v>
                </c:pt>
                <c:pt idx="204">
                  <c:v>77866.329867720997</c:v>
                </c:pt>
                <c:pt idx="205">
                  <c:v>78447.552106213698</c:v>
                </c:pt>
                <c:pt idx="206">
                  <c:v>79077.878654756671</c:v>
                </c:pt>
                <c:pt idx="207">
                  <c:v>79008.053887831309</c:v>
                </c:pt>
                <c:pt idx="208">
                  <c:v>79051.422853516866</c:v>
                </c:pt>
                <c:pt idx="209">
                  <c:v>79648.606433347974</c:v>
                </c:pt>
                <c:pt idx="210">
                  <c:v>80165.690437838624</c:v>
                </c:pt>
                <c:pt idx="211">
                  <c:v>80560.11129008641</c:v>
                </c:pt>
                <c:pt idx="212">
                  <c:v>82271.391614194363</c:v>
                </c:pt>
                <c:pt idx="213">
                  <c:v>80995.899838922254</c:v>
                </c:pt>
                <c:pt idx="214">
                  <c:v>80146.361107043485</c:v>
                </c:pt>
                <c:pt idx="215">
                  <c:v>80350.514960706787</c:v>
                </c:pt>
                <c:pt idx="216">
                  <c:v>79454.044027920143</c:v>
                </c:pt>
                <c:pt idx="217">
                  <c:v>78540.95279933617</c:v>
                </c:pt>
                <c:pt idx="218">
                  <c:v>77729.438180309458</c:v>
                </c:pt>
                <c:pt idx="219">
                  <c:v>76601.015277981161</c:v>
                </c:pt>
                <c:pt idx="220">
                  <c:v>76324.937765412222</c:v>
                </c:pt>
                <c:pt idx="221">
                  <c:v>76218.406794552648</c:v>
                </c:pt>
                <c:pt idx="222">
                  <c:v>75520.329965343873</c:v>
                </c:pt>
                <c:pt idx="223">
                  <c:v>75010.421242739292</c:v>
                </c:pt>
                <c:pt idx="224">
                  <c:v>74434.373017035192</c:v>
                </c:pt>
                <c:pt idx="225">
                  <c:v>74086.445062722705</c:v>
                </c:pt>
                <c:pt idx="226">
                  <c:v>73321.56977595549</c:v>
                </c:pt>
                <c:pt idx="227">
                  <c:v>73521.574657099627</c:v>
                </c:pt>
                <c:pt idx="228">
                  <c:v>73126.397227510126</c:v>
                </c:pt>
              </c:numCache>
            </c:numRef>
          </c:val>
          <c:smooth val="0"/>
          <c:extLst>
            <c:ext xmlns:c16="http://schemas.microsoft.com/office/drawing/2014/chart" uri="{C3380CC4-5D6E-409C-BE32-E72D297353CC}">
              <c16:uniqueId val="{00000001-3719-42F9-A144-26A400AE3D59}"/>
            </c:ext>
          </c:extLst>
        </c:ser>
        <c:ser>
          <c:idx val="2"/>
          <c:order val="2"/>
          <c:tx>
            <c:strRef>
              <c:f>Tabelle1!$P$6</c:f>
              <c:strCache>
                <c:ptCount val="1"/>
                <c:pt idx="0">
                  <c:v>Geldmenge M2 pro Haushalt</c:v>
                </c:pt>
              </c:strCache>
            </c:strRef>
          </c:tx>
          <c:marker>
            <c:symbol val="none"/>
          </c:marker>
          <c:cat>
            <c:numRef>
              <c:f>Tabelle1!$A$7:$A$297</c:f>
              <c:numCache>
                <c:formatCode>[$-407]mmm/\ yy;@</c:formatCode>
                <c:ptCount val="291"/>
                <c:pt idx="0">
                  <c:v>38336</c:v>
                </c:pt>
                <c:pt idx="1">
                  <c:v>38367</c:v>
                </c:pt>
                <c:pt idx="2">
                  <c:v>38398</c:v>
                </c:pt>
                <c:pt idx="3">
                  <c:v>38426</c:v>
                </c:pt>
                <c:pt idx="4">
                  <c:v>38457</c:v>
                </c:pt>
                <c:pt idx="5">
                  <c:v>38487</c:v>
                </c:pt>
                <c:pt idx="6">
                  <c:v>38518</c:v>
                </c:pt>
                <c:pt idx="7">
                  <c:v>38548</c:v>
                </c:pt>
                <c:pt idx="8">
                  <c:v>38579</c:v>
                </c:pt>
                <c:pt idx="9">
                  <c:v>38610</c:v>
                </c:pt>
                <c:pt idx="10">
                  <c:v>38640</c:v>
                </c:pt>
                <c:pt idx="11">
                  <c:v>38671</c:v>
                </c:pt>
                <c:pt idx="12">
                  <c:v>38701</c:v>
                </c:pt>
                <c:pt idx="13">
                  <c:v>38732</c:v>
                </c:pt>
                <c:pt idx="14">
                  <c:v>38763</c:v>
                </c:pt>
                <c:pt idx="15">
                  <c:v>38791</c:v>
                </c:pt>
                <c:pt idx="16">
                  <c:v>38822</c:v>
                </c:pt>
                <c:pt idx="17">
                  <c:v>38852</c:v>
                </c:pt>
                <c:pt idx="18">
                  <c:v>38883</c:v>
                </c:pt>
                <c:pt idx="19">
                  <c:v>38913</c:v>
                </c:pt>
                <c:pt idx="20">
                  <c:v>38944</c:v>
                </c:pt>
                <c:pt idx="21">
                  <c:v>38975</c:v>
                </c:pt>
                <c:pt idx="22">
                  <c:v>39005</c:v>
                </c:pt>
                <c:pt idx="23">
                  <c:v>39036</c:v>
                </c:pt>
                <c:pt idx="24">
                  <c:v>39066</c:v>
                </c:pt>
                <c:pt idx="25">
                  <c:v>39097</c:v>
                </c:pt>
                <c:pt idx="26">
                  <c:v>39128</c:v>
                </c:pt>
                <c:pt idx="27">
                  <c:v>39156</c:v>
                </c:pt>
                <c:pt idx="28">
                  <c:v>39187</c:v>
                </c:pt>
                <c:pt idx="29">
                  <c:v>39217</c:v>
                </c:pt>
                <c:pt idx="30">
                  <c:v>39248</c:v>
                </c:pt>
                <c:pt idx="31">
                  <c:v>39278</c:v>
                </c:pt>
                <c:pt idx="32">
                  <c:v>39309</c:v>
                </c:pt>
                <c:pt idx="33">
                  <c:v>39340</c:v>
                </c:pt>
                <c:pt idx="34">
                  <c:v>39370</c:v>
                </c:pt>
                <c:pt idx="35">
                  <c:v>39401</c:v>
                </c:pt>
                <c:pt idx="36">
                  <c:v>39446</c:v>
                </c:pt>
                <c:pt idx="37">
                  <c:v>39478</c:v>
                </c:pt>
                <c:pt idx="38">
                  <c:v>39507</c:v>
                </c:pt>
                <c:pt idx="39">
                  <c:v>39538</c:v>
                </c:pt>
                <c:pt idx="40">
                  <c:v>39568</c:v>
                </c:pt>
                <c:pt idx="41">
                  <c:v>39599</c:v>
                </c:pt>
                <c:pt idx="42">
                  <c:v>39629</c:v>
                </c:pt>
                <c:pt idx="43">
                  <c:v>39659</c:v>
                </c:pt>
                <c:pt idx="44">
                  <c:v>39690</c:v>
                </c:pt>
                <c:pt idx="45">
                  <c:v>39721</c:v>
                </c:pt>
                <c:pt idx="46">
                  <c:v>39751</c:v>
                </c:pt>
                <c:pt idx="47">
                  <c:v>39782</c:v>
                </c:pt>
                <c:pt idx="48">
                  <c:v>39812</c:v>
                </c:pt>
                <c:pt idx="49">
                  <c:v>39843</c:v>
                </c:pt>
                <c:pt idx="50">
                  <c:v>39872</c:v>
                </c:pt>
                <c:pt idx="51">
                  <c:v>39902</c:v>
                </c:pt>
                <c:pt idx="52">
                  <c:v>39933</c:v>
                </c:pt>
                <c:pt idx="53">
                  <c:v>39963</c:v>
                </c:pt>
                <c:pt idx="54">
                  <c:v>39994</c:v>
                </c:pt>
                <c:pt idx="55">
                  <c:v>40024</c:v>
                </c:pt>
                <c:pt idx="56">
                  <c:v>40055</c:v>
                </c:pt>
                <c:pt idx="57">
                  <c:v>40086</c:v>
                </c:pt>
                <c:pt idx="58">
                  <c:v>40116</c:v>
                </c:pt>
                <c:pt idx="59">
                  <c:v>40147</c:v>
                </c:pt>
                <c:pt idx="60">
                  <c:v>40177</c:v>
                </c:pt>
                <c:pt idx="61">
                  <c:v>40208</c:v>
                </c:pt>
                <c:pt idx="62">
                  <c:v>40237</c:v>
                </c:pt>
                <c:pt idx="63">
                  <c:v>40267</c:v>
                </c:pt>
                <c:pt idx="64">
                  <c:v>40298</c:v>
                </c:pt>
                <c:pt idx="65">
                  <c:v>40328</c:v>
                </c:pt>
                <c:pt idx="66">
                  <c:v>40359</c:v>
                </c:pt>
                <c:pt idx="67">
                  <c:v>40389</c:v>
                </c:pt>
                <c:pt idx="68">
                  <c:v>40420</c:v>
                </c:pt>
                <c:pt idx="69">
                  <c:v>40451</c:v>
                </c:pt>
                <c:pt idx="70">
                  <c:v>40481</c:v>
                </c:pt>
                <c:pt idx="71">
                  <c:v>40512</c:v>
                </c:pt>
                <c:pt idx="72">
                  <c:v>40542</c:v>
                </c:pt>
                <c:pt idx="73">
                  <c:v>40573</c:v>
                </c:pt>
                <c:pt idx="74">
                  <c:v>40602</c:v>
                </c:pt>
                <c:pt idx="75">
                  <c:v>40632</c:v>
                </c:pt>
                <c:pt idx="76">
                  <c:v>40663</c:v>
                </c:pt>
                <c:pt idx="77">
                  <c:v>40693</c:v>
                </c:pt>
                <c:pt idx="78">
                  <c:v>40724</c:v>
                </c:pt>
                <c:pt idx="79">
                  <c:v>40754</c:v>
                </c:pt>
                <c:pt idx="80">
                  <c:v>40785</c:v>
                </c:pt>
                <c:pt idx="81">
                  <c:v>40816</c:v>
                </c:pt>
                <c:pt idx="82">
                  <c:v>40846</c:v>
                </c:pt>
                <c:pt idx="83">
                  <c:v>40877</c:v>
                </c:pt>
                <c:pt idx="84">
                  <c:v>40907</c:v>
                </c:pt>
                <c:pt idx="85">
                  <c:v>40938</c:v>
                </c:pt>
                <c:pt idx="86">
                  <c:v>40968</c:v>
                </c:pt>
                <c:pt idx="87">
                  <c:v>40998</c:v>
                </c:pt>
                <c:pt idx="88">
                  <c:v>41029</c:v>
                </c:pt>
                <c:pt idx="89">
                  <c:v>41059</c:v>
                </c:pt>
                <c:pt idx="90">
                  <c:v>41090</c:v>
                </c:pt>
                <c:pt idx="91">
                  <c:v>41120</c:v>
                </c:pt>
                <c:pt idx="92">
                  <c:v>41151</c:v>
                </c:pt>
                <c:pt idx="93">
                  <c:v>41182</c:v>
                </c:pt>
                <c:pt idx="94">
                  <c:v>41212</c:v>
                </c:pt>
                <c:pt idx="95">
                  <c:v>41243</c:v>
                </c:pt>
                <c:pt idx="96">
                  <c:v>41273</c:v>
                </c:pt>
                <c:pt idx="97">
                  <c:v>41304</c:v>
                </c:pt>
                <c:pt idx="98">
                  <c:v>41333</c:v>
                </c:pt>
                <c:pt idx="99">
                  <c:v>41363</c:v>
                </c:pt>
                <c:pt idx="100">
                  <c:v>41394</c:v>
                </c:pt>
                <c:pt idx="101">
                  <c:v>41424</c:v>
                </c:pt>
                <c:pt idx="102">
                  <c:v>41455</c:v>
                </c:pt>
                <c:pt idx="103">
                  <c:v>41485</c:v>
                </c:pt>
                <c:pt idx="104">
                  <c:v>41516</c:v>
                </c:pt>
                <c:pt idx="105">
                  <c:v>41547</c:v>
                </c:pt>
                <c:pt idx="106">
                  <c:v>41577</c:v>
                </c:pt>
                <c:pt idx="107">
                  <c:v>41608</c:v>
                </c:pt>
                <c:pt idx="108">
                  <c:v>41638</c:v>
                </c:pt>
                <c:pt idx="109">
                  <c:v>41669</c:v>
                </c:pt>
                <c:pt idx="110">
                  <c:v>41698</c:v>
                </c:pt>
                <c:pt idx="111">
                  <c:v>41728</c:v>
                </c:pt>
                <c:pt idx="112">
                  <c:v>41759</c:v>
                </c:pt>
                <c:pt idx="113">
                  <c:v>41789</c:v>
                </c:pt>
                <c:pt idx="114">
                  <c:v>41820</c:v>
                </c:pt>
                <c:pt idx="115">
                  <c:v>41850</c:v>
                </c:pt>
                <c:pt idx="116">
                  <c:v>41881</c:v>
                </c:pt>
                <c:pt idx="117">
                  <c:v>41912</c:v>
                </c:pt>
                <c:pt idx="118">
                  <c:v>41942</c:v>
                </c:pt>
                <c:pt idx="119">
                  <c:v>41973</c:v>
                </c:pt>
                <c:pt idx="120">
                  <c:v>42003</c:v>
                </c:pt>
                <c:pt idx="121">
                  <c:v>42034</c:v>
                </c:pt>
                <c:pt idx="122">
                  <c:v>42063</c:v>
                </c:pt>
                <c:pt idx="123">
                  <c:v>42093</c:v>
                </c:pt>
                <c:pt idx="124">
                  <c:v>42124</c:v>
                </c:pt>
                <c:pt idx="125">
                  <c:v>42154</c:v>
                </c:pt>
                <c:pt idx="126">
                  <c:v>42185</c:v>
                </c:pt>
                <c:pt idx="127">
                  <c:v>42215</c:v>
                </c:pt>
                <c:pt idx="128">
                  <c:v>42246</c:v>
                </c:pt>
                <c:pt idx="129">
                  <c:v>42277</c:v>
                </c:pt>
                <c:pt idx="130">
                  <c:v>42307</c:v>
                </c:pt>
                <c:pt idx="131">
                  <c:v>42338</c:v>
                </c:pt>
                <c:pt idx="132">
                  <c:v>42368</c:v>
                </c:pt>
                <c:pt idx="133">
                  <c:v>42399</c:v>
                </c:pt>
                <c:pt idx="134">
                  <c:v>42429</c:v>
                </c:pt>
                <c:pt idx="135">
                  <c:v>42459</c:v>
                </c:pt>
                <c:pt idx="136">
                  <c:v>42490</c:v>
                </c:pt>
                <c:pt idx="137">
                  <c:v>42520</c:v>
                </c:pt>
                <c:pt idx="138">
                  <c:v>42551</c:v>
                </c:pt>
                <c:pt idx="139">
                  <c:v>42581</c:v>
                </c:pt>
                <c:pt idx="140">
                  <c:v>42612</c:v>
                </c:pt>
                <c:pt idx="141">
                  <c:v>42643</c:v>
                </c:pt>
                <c:pt idx="142">
                  <c:v>42673</c:v>
                </c:pt>
                <c:pt idx="143">
                  <c:v>42704</c:v>
                </c:pt>
                <c:pt idx="144">
                  <c:v>42734</c:v>
                </c:pt>
                <c:pt idx="145">
                  <c:v>42765</c:v>
                </c:pt>
                <c:pt idx="146">
                  <c:v>42794</c:v>
                </c:pt>
                <c:pt idx="147">
                  <c:v>42824</c:v>
                </c:pt>
                <c:pt idx="148">
                  <c:v>42855</c:v>
                </c:pt>
                <c:pt idx="149">
                  <c:v>42885</c:v>
                </c:pt>
                <c:pt idx="150">
                  <c:v>42916</c:v>
                </c:pt>
                <c:pt idx="151">
                  <c:v>42946</c:v>
                </c:pt>
                <c:pt idx="152">
                  <c:v>42977</c:v>
                </c:pt>
                <c:pt idx="153">
                  <c:v>43008</c:v>
                </c:pt>
                <c:pt idx="154">
                  <c:v>43038</c:v>
                </c:pt>
                <c:pt idx="155">
                  <c:v>43069</c:v>
                </c:pt>
                <c:pt idx="156">
                  <c:v>43099</c:v>
                </c:pt>
                <c:pt idx="157">
                  <c:v>43130</c:v>
                </c:pt>
                <c:pt idx="158">
                  <c:v>43159</c:v>
                </c:pt>
                <c:pt idx="159">
                  <c:v>43189</c:v>
                </c:pt>
                <c:pt idx="160">
                  <c:v>43220</c:v>
                </c:pt>
                <c:pt idx="161">
                  <c:v>43250</c:v>
                </c:pt>
                <c:pt idx="162">
                  <c:v>43281</c:v>
                </c:pt>
                <c:pt idx="163">
                  <c:v>43311</c:v>
                </c:pt>
                <c:pt idx="164">
                  <c:v>43342</c:v>
                </c:pt>
                <c:pt idx="165">
                  <c:v>43373</c:v>
                </c:pt>
                <c:pt idx="166">
                  <c:v>43403</c:v>
                </c:pt>
                <c:pt idx="167">
                  <c:v>43434</c:v>
                </c:pt>
                <c:pt idx="168">
                  <c:v>43464</c:v>
                </c:pt>
                <c:pt idx="169">
                  <c:v>43495</c:v>
                </c:pt>
                <c:pt idx="170">
                  <c:v>43524</c:v>
                </c:pt>
                <c:pt idx="171">
                  <c:v>43554</c:v>
                </c:pt>
                <c:pt idx="172">
                  <c:v>43585</c:v>
                </c:pt>
                <c:pt idx="173">
                  <c:v>43615</c:v>
                </c:pt>
                <c:pt idx="174">
                  <c:v>43646</c:v>
                </c:pt>
                <c:pt idx="175">
                  <c:v>43676</c:v>
                </c:pt>
                <c:pt idx="176">
                  <c:v>43707</c:v>
                </c:pt>
                <c:pt idx="177">
                  <c:v>43738</c:v>
                </c:pt>
                <c:pt idx="178">
                  <c:v>43768</c:v>
                </c:pt>
                <c:pt idx="179">
                  <c:v>43799</c:v>
                </c:pt>
                <c:pt idx="180">
                  <c:v>43829</c:v>
                </c:pt>
                <c:pt idx="181">
                  <c:v>43860</c:v>
                </c:pt>
                <c:pt idx="182">
                  <c:v>43889</c:v>
                </c:pt>
                <c:pt idx="183">
                  <c:v>43920</c:v>
                </c:pt>
                <c:pt idx="184">
                  <c:v>43951</c:v>
                </c:pt>
                <c:pt idx="185">
                  <c:v>43981</c:v>
                </c:pt>
                <c:pt idx="186">
                  <c:v>44012</c:v>
                </c:pt>
                <c:pt idx="187">
                  <c:v>44042</c:v>
                </c:pt>
                <c:pt idx="188">
                  <c:v>44073</c:v>
                </c:pt>
                <c:pt idx="189">
                  <c:v>44104</c:v>
                </c:pt>
                <c:pt idx="190">
                  <c:v>44134</c:v>
                </c:pt>
                <c:pt idx="191">
                  <c:v>44165</c:v>
                </c:pt>
                <c:pt idx="192">
                  <c:v>44195</c:v>
                </c:pt>
                <c:pt idx="193">
                  <c:v>44226</c:v>
                </c:pt>
                <c:pt idx="194">
                  <c:v>44255</c:v>
                </c:pt>
                <c:pt idx="195">
                  <c:v>44285</c:v>
                </c:pt>
                <c:pt idx="196">
                  <c:v>44316</c:v>
                </c:pt>
                <c:pt idx="197">
                  <c:v>44346</c:v>
                </c:pt>
                <c:pt idx="198">
                  <c:v>44377</c:v>
                </c:pt>
                <c:pt idx="199">
                  <c:v>44407</c:v>
                </c:pt>
                <c:pt idx="200">
                  <c:v>44438</c:v>
                </c:pt>
                <c:pt idx="201">
                  <c:v>44469</c:v>
                </c:pt>
                <c:pt idx="202">
                  <c:v>44499</c:v>
                </c:pt>
                <c:pt idx="203">
                  <c:v>44530</c:v>
                </c:pt>
                <c:pt idx="204">
                  <c:v>44560</c:v>
                </c:pt>
                <c:pt idx="205">
                  <c:v>44591</c:v>
                </c:pt>
                <c:pt idx="206">
                  <c:v>44620</c:v>
                </c:pt>
                <c:pt idx="207">
                  <c:v>44650</c:v>
                </c:pt>
                <c:pt idx="208">
                  <c:v>44681</c:v>
                </c:pt>
                <c:pt idx="209">
                  <c:v>44711</c:v>
                </c:pt>
                <c:pt idx="210">
                  <c:v>44742</c:v>
                </c:pt>
                <c:pt idx="211">
                  <c:v>44772</c:v>
                </c:pt>
                <c:pt idx="212">
                  <c:v>44803</c:v>
                </c:pt>
                <c:pt idx="213">
                  <c:v>44834</c:v>
                </c:pt>
                <c:pt idx="214">
                  <c:v>44864</c:v>
                </c:pt>
                <c:pt idx="215">
                  <c:v>44895</c:v>
                </c:pt>
                <c:pt idx="216">
                  <c:v>44925</c:v>
                </c:pt>
                <c:pt idx="217">
                  <c:v>44956</c:v>
                </c:pt>
                <c:pt idx="218">
                  <c:v>44985</c:v>
                </c:pt>
                <c:pt idx="219">
                  <c:v>45015</c:v>
                </c:pt>
                <c:pt idx="220">
                  <c:v>45046</c:v>
                </c:pt>
                <c:pt idx="221">
                  <c:v>45076</c:v>
                </c:pt>
                <c:pt idx="222">
                  <c:v>45107</c:v>
                </c:pt>
                <c:pt idx="223">
                  <c:v>45137</c:v>
                </c:pt>
                <c:pt idx="224">
                  <c:v>45168</c:v>
                </c:pt>
                <c:pt idx="225">
                  <c:v>45199</c:v>
                </c:pt>
                <c:pt idx="226">
                  <c:v>45229</c:v>
                </c:pt>
                <c:pt idx="227">
                  <c:v>45260</c:v>
                </c:pt>
                <c:pt idx="228">
                  <c:v>45290</c:v>
                </c:pt>
              </c:numCache>
            </c:numRef>
          </c:cat>
          <c:val>
            <c:numRef>
              <c:f>Tabelle1!$P$7:$P$297</c:f>
              <c:numCache>
                <c:formatCode>_-* #,##0" €"_-;\-* #,##0" €"_-;_-* \-??" €"_-;_-@_-</c:formatCode>
                <c:ptCount val="291"/>
                <c:pt idx="0">
                  <c:v>39599.202494759986</c:v>
                </c:pt>
                <c:pt idx="1">
                  <c:v>39721.272142528971</c:v>
                </c:pt>
                <c:pt idx="2">
                  <c:v>39736.586859972434</c:v>
                </c:pt>
                <c:pt idx="3">
                  <c:v>39644.698555311654</c:v>
                </c:pt>
                <c:pt idx="4">
                  <c:v>39945.88799836643</c:v>
                </c:pt>
                <c:pt idx="5">
                  <c:v>40287.916687937111</c:v>
                </c:pt>
                <c:pt idx="6">
                  <c:v>40458.931032722445</c:v>
                </c:pt>
                <c:pt idx="7">
                  <c:v>40553.371790290468</c:v>
                </c:pt>
                <c:pt idx="8">
                  <c:v>40584.001225177395</c:v>
                </c:pt>
                <c:pt idx="9">
                  <c:v>40800.959722293126</c:v>
                </c:pt>
                <c:pt idx="10">
                  <c:v>40941.344632191533</c:v>
                </c:pt>
                <c:pt idx="11">
                  <c:v>41380.36653223748</c:v>
                </c:pt>
                <c:pt idx="12">
                  <c:v>41696.87069273572</c:v>
                </c:pt>
                <c:pt idx="13">
                  <c:v>41036.537832876507</c:v>
                </c:pt>
                <c:pt idx="14">
                  <c:v>40996.303467699348</c:v>
                </c:pt>
                <c:pt idx="15">
                  <c:v>41230.165715291572</c:v>
                </c:pt>
                <c:pt idx="16">
                  <c:v>41778.358940830338</c:v>
                </c:pt>
                <c:pt idx="17">
                  <c:v>41841.225136419642</c:v>
                </c:pt>
                <c:pt idx="18">
                  <c:v>42052.455553599721</c:v>
                </c:pt>
                <c:pt idx="19">
                  <c:v>41886.488797243946</c:v>
                </c:pt>
                <c:pt idx="20">
                  <c:v>41833.681192948927</c:v>
                </c:pt>
                <c:pt idx="21">
                  <c:v>42034.853018834714</c:v>
                </c:pt>
                <c:pt idx="22">
                  <c:v>41994.618653657555</c:v>
                </c:pt>
                <c:pt idx="23">
                  <c:v>42759.071592023538</c:v>
                </c:pt>
                <c:pt idx="24">
                  <c:v>43473.23157391807</c:v>
                </c:pt>
                <c:pt idx="25">
                  <c:v>43305.976536931674</c:v>
                </c:pt>
                <c:pt idx="26">
                  <c:v>43305.976536931674</c:v>
                </c:pt>
                <c:pt idx="27">
                  <c:v>43582.901163083428</c:v>
                </c:pt>
                <c:pt idx="28">
                  <c:v>43912.693217864151</c:v>
                </c:pt>
                <c:pt idx="29">
                  <c:v>44177.030361009012</c:v>
                </c:pt>
                <c:pt idx="30">
                  <c:v>44693.117164291827</c:v>
                </c:pt>
                <c:pt idx="31">
                  <c:v>44904.586878807713</c:v>
                </c:pt>
                <c:pt idx="32">
                  <c:v>45274.65887921051</c:v>
                </c:pt>
                <c:pt idx="33">
                  <c:v>45886.410553345755</c:v>
                </c:pt>
                <c:pt idx="34">
                  <c:v>45901.515532954028</c:v>
                </c:pt>
                <c:pt idx="35">
                  <c:v>46885.85670409345</c:v>
                </c:pt>
                <c:pt idx="36">
                  <c:v>48068.828357081722</c:v>
                </c:pt>
                <c:pt idx="37">
                  <c:v>47392.828625611335</c:v>
                </c:pt>
                <c:pt idx="38">
                  <c:v>47754.366703263804</c:v>
                </c:pt>
                <c:pt idx="39">
                  <c:v>47961.398343148023</c:v>
                </c:pt>
                <c:pt idx="40">
                  <c:v>48262.176863958477</c:v>
                </c:pt>
                <c:pt idx="41">
                  <c:v>48773.205908773329</c:v>
                </c:pt>
                <c:pt idx="42">
                  <c:v>48868.275276973749</c:v>
                </c:pt>
                <c:pt idx="43">
                  <c:v>49121.793592174872</c:v>
                </c:pt>
                <c:pt idx="44">
                  <c:v>49447.749276374889</c:v>
                </c:pt>
                <c:pt idx="45">
                  <c:v>49797.160395249026</c:v>
                </c:pt>
                <c:pt idx="46">
                  <c:v>51185.248028745387</c:v>
                </c:pt>
                <c:pt idx="47">
                  <c:v>51610.789499950093</c:v>
                </c:pt>
                <c:pt idx="48">
                  <c:v>51857.146421798585</c:v>
                </c:pt>
                <c:pt idx="49">
                  <c:v>51656.016721409374</c:v>
                </c:pt>
                <c:pt idx="50">
                  <c:v>51660.097541554693</c:v>
                </c:pt>
                <c:pt idx="51">
                  <c:v>51205.633522444514</c:v>
                </c:pt>
                <c:pt idx="52">
                  <c:v>51601.423310440929</c:v>
                </c:pt>
                <c:pt idx="53">
                  <c:v>51364.38737931721</c:v>
                </c:pt>
                <c:pt idx="54">
                  <c:v>51140.912710261771</c:v>
                </c:pt>
                <c:pt idx="55">
                  <c:v>50920.249825818653</c:v>
                </c:pt>
                <c:pt idx="56">
                  <c:v>50864.262964068876</c:v>
                </c:pt>
                <c:pt idx="57">
                  <c:v>50790.65890315517</c:v>
                </c:pt>
                <c:pt idx="58">
                  <c:v>50831.218274111678</c:v>
                </c:pt>
                <c:pt idx="59">
                  <c:v>51114.462028466209</c:v>
                </c:pt>
                <c:pt idx="60">
                  <c:v>51171.419329152981</c:v>
                </c:pt>
                <c:pt idx="61">
                  <c:v>51133.842832684051</c:v>
                </c:pt>
                <c:pt idx="62">
                  <c:v>51138.780675417482</c:v>
                </c:pt>
                <c:pt idx="63">
                  <c:v>50892.657750428029</c:v>
                </c:pt>
                <c:pt idx="64">
                  <c:v>51452.89198779186</c:v>
                </c:pt>
                <c:pt idx="65">
                  <c:v>51739.708692092012</c:v>
                </c:pt>
                <c:pt idx="66">
                  <c:v>51860.102726979479</c:v>
                </c:pt>
                <c:pt idx="67">
                  <c:v>51881.814347038533</c:v>
                </c:pt>
                <c:pt idx="68">
                  <c:v>52063.546810252847</c:v>
                </c:pt>
                <c:pt idx="69">
                  <c:v>52192.724746284213</c:v>
                </c:pt>
                <c:pt idx="70">
                  <c:v>52309.421602441624</c:v>
                </c:pt>
                <c:pt idx="71">
                  <c:v>52951.440410907919</c:v>
                </c:pt>
                <c:pt idx="72">
                  <c:v>53224.163172129724</c:v>
                </c:pt>
                <c:pt idx="73">
                  <c:v>54487.61041787947</c:v>
                </c:pt>
                <c:pt idx="74">
                  <c:v>54270.545951555345</c:v>
                </c:pt>
                <c:pt idx="75">
                  <c:v>54468.500847908072</c:v>
                </c:pt>
                <c:pt idx="76">
                  <c:v>54897.871371080008</c:v>
                </c:pt>
                <c:pt idx="77">
                  <c:v>55202.510820319418</c:v>
                </c:pt>
                <c:pt idx="78">
                  <c:v>55411.425244880913</c:v>
                </c:pt>
                <c:pt idx="79">
                  <c:v>55666.152015996355</c:v>
                </c:pt>
                <c:pt idx="80">
                  <c:v>56094.383558176618</c:v>
                </c:pt>
                <c:pt idx="81">
                  <c:v>56633.526538257109</c:v>
                </c:pt>
                <c:pt idx="82">
                  <c:v>56834.392163810771</c:v>
                </c:pt>
                <c:pt idx="83">
                  <c:v>57479.460376116833</c:v>
                </c:pt>
                <c:pt idx="84">
                  <c:v>57845.832595104912</c:v>
                </c:pt>
                <c:pt idx="85">
                  <c:v>57517.868385926915</c:v>
                </c:pt>
                <c:pt idx="86">
                  <c:v>57728.738005893167</c:v>
                </c:pt>
                <c:pt idx="87">
                  <c:v>57938.398770997563</c:v>
                </c:pt>
                <c:pt idx="88">
                  <c:v>58343.969577152639</c:v>
                </c:pt>
                <c:pt idx="89">
                  <c:v>58945.248948548113</c:v>
                </c:pt>
                <c:pt idx="90">
                  <c:v>59630.191150175029</c:v>
                </c:pt>
                <c:pt idx="91">
                  <c:v>60202.785403077549</c:v>
                </c:pt>
                <c:pt idx="92">
                  <c:v>60463.444732666787</c:v>
                </c:pt>
                <c:pt idx="93">
                  <c:v>60687.662125066105</c:v>
                </c:pt>
                <c:pt idx="94">
                  <c:v>61802.654443800842</c:v>
                </c:pt>
                <c:pt idx="95">
                  <c:v>62235.575591205576</c:v>
                </c:pt>
                <c:pt idx="96">
                  <c:v>61648.147681768954</c:v>
                </c:pt>
                <c:pt idx="97">
                  <c:v>60907.995893120977</c:v>
                </c:pt>
                <c:pt idx="98">
                  <c:v>60803.270478050734</c:v>
                </c:pt>
                <c:pt idx="99">
                  <c:v>60689.580046578019</c:v>
                </c:pt>
                <c:pt idx="100">
                  <c:v>61445.921919214685</c:v>
                </c:pt>
                <c:pt idx="101">
                  <c:v>61599.504169483887</c:v>
                </c:pt>
                <c:pt idx="102">
                  <c:v>61439.310845666492</c:v>
                </c:pt>
                <c:pt idx="103">
                  <c:v>61649.487892219469</c:v>
                </c:pt>
                <c:pt idx="104">
                  <c:v>62034.708136128014</c:v>
                </c:pt>
                <c:pt idx="105">
                  <c:v>62180.852928655491</c:v>
                </c:pt>
                <c:pt idx="106">
                  <c:v>62841.209025117067</c:v>
                </c:pt>
                <c:pt idx="107">
                  <c:v>63089.62512207948</c:v>
                </c:pt>
                <c:pt idx="108">
                  <c:v>63116.31983572484</c:v>
                </c:pt>
                <c:pt idx="109">
                  <c:v>62347.16455759143</c:v>
                </c:pt>
                <c:pt idx="110">
                  <c:v>62691.619222832698</c:v>
                </c:pt>
                <c:pt idx="111">
                  <c:v>62603.162369788428</c:v>
                </c:pt>
                <c:pt idx="112">
                  <c:v>63403.102702433935</c:v>
                </c:pt>
                <c:pt idx="113">
                  <c:v>63897.02409069438</c:v>
                </c:pt>
                <c:pt idx="114">
                  <c:v>63666.360042761604</c:v>
                </c:pt>
                <c:pt idx="115">
                  <c:v>63857.121547373397</c:v>
                </c:pt>
                <c:pt idx="116">
                  <c:v>64344.007160082539</c:v>
                </c:pt>
                <c:pt idx="117">
                  <c:v>64421.32610695374</c:v>
                </c:pt>
                <c:pt idx="118">
                  <c:v>64840.887054670209</c:v>
                </c:pt>
                <c:pt idx="119">
                  <c:v>65530.691395470254</c:v>
                </c:pt>
                <c:pt idx="120">
                  <c:v>65432.016507968081</c:v>
                </c:pt>
                <c:pt idx="121">
                  <c:v>65075.293078922849</c:v>
                </c:pt>
                <c:pt idx="122">
                  <c:v>65768.553489969097</c:v>
                </c:pt>
                <c:pt idx="123">
                  <c:v>65985.554520037273</c:v>
                </c:pt>
                <c:pt idx="124">
                  <c:v>66697.871192426552</c:v>
                </c:pt>
                <c:pt idx="125">
                  <c:v>67356.943150046602</c:v>
                </c:pt>
                <c:pt idx="126">
                  <c:v>67465.885122872423</c:v>
                </c:pt>
                <c:pt idx="127">
                  <c:v>67967.503801442086</c:v>
                </c:pt>
                <c:pt idx="128">
                  <c:v>68203.830872614897</c:v>
                </c:pt>
                <c:pt idx="129">
                  <c:v>68469.514886937759</c:v>
                </c:pt>
                <c:pt idx="130">
                  <c:v>69174.964438122333</c:v>
                </c:pt>
                <c:pt idx="131">
                  <c:v>70287.97763280521</c:v>
                </c:pt>
                <c:pt idx="132">
                  <c:v>70020.159905822336</c:v>
                </c:pt>
                <c:pt idx="133">
                  <c:v>70215.0390625</c:v>
                </c:pt>
                <c:pt idx="134">
                  <c:v>70495.3125</c:v>
                </c:pt>
                <c:pt idx="135">
                  <c:v>70419.189453125</c:v>
                </c:pt>
                <c:pt idx="136">
                  <c:v>70991.796875</c:v>
                </c:pt>
                <c:pt idx="137">
                  <c:v>71518.701171875</c:v>
                </c:pt>
                <c:pt idx="138">
                  <c:v>71573.9990234375</c:v>
                </c:pt>
                <c:pt idx="139">
                  <c:v>72005.908203125</c:v>
                </c:pt>
                <c:pt idx="140">
                  <c:v>72222.1435546875</c:v>
                </c:pt>
                <c:pt idx="141">
                  <c:v>72325.2197265625</c:v>
                </c:pt>
                <c:pt idx="142">
                  <c:v>72445.5810546875</c:v>
                </c:pt>
                <c:pt idx="143">
                  <c:v>73452.9541015625</c:v>
                </c:pt>
                <c:pt idx="144">
                  <c:v>73419.53125</c:v>
                </c:pt>
                <c:pt idx="145">
                  <c:v>73981.640625</c:v>
                </c:pt>
                <c:pt idx="146">
                  <c:v>74304.9560546875</c:v>
                </c:pt>
                <c:pt idx="147">
                  <c:v>74431.6162109375</c:v>
                </c:pt>
                <c:pt idx="148">
                  <c:v>74526.806640625</c:v>
                </c:pt>
                <c:pt idx="149">
                  <c:v>74952.783203125</c:v>
                </c:pt>
                <c:pt idx="150">
                  <c:v>75457.2021484375</c:v>
                </c:pt>
                <c:pt idx="151">
                  <c:v>75379.39453125</c:v>
                </c:pt>
                <c:pt idx="152">
                  <c:v>75614.013671875</c:v>
                </c:pt>
                <c:pt idx="153">
                  <c:v>75770.6298828125</c:v>
                </c:pt>
                <c:pt idx="154">
                  <c:v>75939.7705078125</c:v>
                </c:pt>
                <c:pt idx="155">
                  <c:v>76704.0283203125</c:v>
                </c:pt>
                <c:pt idx="156">
                  <c:v>76557.5439453125</c:v>
                </c:pt>
                <c:pt idx="157">
                  <c:v>76764.84375</c:v>
                </c:pt>
                <c:pt idx="158">
                  <c:v>76817.48046875</c:v>
                </c:pt>
                <c:pt idx="159">
                  <c:v>76891.6015625</c:v>
                </c:pt>
                <c:pt idx="160">
                  <c:v>77080.56640625</c:v>
                </c:pt>
                <c:pt idx="161">
                  <c:v>78051.1474609375</c:v>
                </c:pt>
                <c:pt idx="162">
                  <c:v>78302.63671875</c:v>
                </c:pt>
                <c:pt idx="163">
                  <c:v>77717.121828394345</c:v>
                </c:pt>
                <c:pt idx="164">
                  <c:v>77702.982761960098</c:v>
                </c:pt>
                <c:pt idx="165">
                  <c:v>78310.64787914003</c:v>
                </c:pt>
                <c:pt idx="166">
                  <c:v>78593.695525857052</c:v>
                </c:pt>
                <c:pt idx="167">
                  <c:v>79462.231260894827</c:v>
                </c:pt>
                <c:pt idx="168">
                  <c:v>79452.208018593839</c:v>
                </c:pt>
                <c:pt idx="169">
                  <c:v>79528.592872361027</c:v>
                </c:pt>
                <c:pt idx="170">
                  <c:v>79868.438892116988</c:v>
                </c:pt>
                <c:pt idx="171">
                  <c:v>80473.126089482859</c:v>
                </c:pt>
                <c:pt idx="172">
                  <c:v>80869.722060817352</c:v>
                </c:pt>
                <c:pt idx="173">
                  <c:v>81471.818710052292</c:v>
                </c:pt>
                <c:pt idx="174">
                  <c:v>81706.517528568671</c:v>
                </c:pt>
                <c:pt idx="175">
                  <c:v>81881.1011040093</c:v>
                </c:pt>
                <c:pt idx="176">
                  <c:v>82620.932597327133</c:v>
                </c:pt>
                <c:pt idx="177">
                  <c:v>82526.171799341464</c:v>
                </c:pt>
                <c:pt idx="178">
                  <c:v>82930.345729227192</c:v>
                </c:pt>
                <c:pt idx="179">
                  <c:v>83451.457485957784</c:v>
                </c:pt>
                <c:pt idx="180">
                  <c:v>83354.880883207443</c:v>
                </c:pt>
                <c:pt idx="181">
                  <c:v>83244.28626767383</c:v>
                </c:pt>
                <c:pt idx="182">
                  <c:v>83670.419329846991</c:v>
                </c:pt>
                <c:pt idx="183">
                  <c:v>85854.590354445099</c:v>
                </c:pt>
                <c:pt idx="184">
                  <c:v>86019.538059267856</c:v>
                </c:pt>
                <c:pt idx="185">
                  <c:v>87522.03176447803</c:v>
                </c:pt>
                <c:pt idx="186">
                  <c:v>87684.63102847182</c:v>
                </c:pt>
                <c:pt idx="187">
                  <c:v>88058.88049583575</c:v>
                </c:pt>
                <c:pt idx="188">
                  <c:v>88405.093937633152</c:v>
                </c:pt>
                <c:pt idx="189">
                  <c:v>88942.717412357146</c:v>
                </c:pt>
                <c:pt idx="190">
                  <c:v>89752.97791981406</c:v>
                </c:pt>
                <c:pt idx="191">
                  <c:v>90545.370908386598</c:v>
                </c:pt>
                <c:pt idx="192">
                  <c:v>90507.408483439853</c:v>
                </c:pt>
                <c:pt idx="193">
                  <c:v>91313.335270191747</c:v>
                </c:pt>
                <c:pt idx="194">
                  <c:v>91667.780360255667</c:v>
                </c:pt>
                <c:pt idx="195">
                  <c:v>92346.043966686033</c:v>
                </c:pt>
                <c:pt idx="196">
                  <c:v>92601.660856091417</c:v>
                </c:pt>
                <c:pt idx="197">
                  <c:v>93418.918264574866</c:v>
                </c:pt>
                <c:pt idx="198">
                  <c:v>93473.247143133834</c:v>
                </c:pt>
                <c:pt idx="199">
                  <c:v>93972.835560720516</c:v>
                </c:pt>
                <c:pt idx="200">
                  <c:v>94440.538446639548</c:v>
                </c:pt>
                <c:pt idx="201">
                  <c:v>94541.327716443921</c:v>
                </c:pt>
                <c:pt idx="202">
                  <c:v>94979.614565175289</c:v>
                </c:pt>
                <c:pt idx="203">
                  <c:v>95729.566143714896</c:v>
                </c:pt>
                <c:pt idx="204">
                  <c:v>96561.746473373365</c:v>
                </c:pt>
                <c:pt idx="205">
                  <c:v>97382.486454825019</c:v>
                </c:pt>
                <c:pt idx="206">
                  <c:v>98045.833943476347</c:v>
                </c:pt>
                <c:pt idx="207">
                  <c:v>98142.749060379763</c:v>
                </c:pt>
                <c:pt idx="208">
                  <c:v>98440.694098696738</c:v>
                </c:pt>
                <c:pt idx="209">
                  <c:v>98816.224923121976</c:v>
                </c:pt>
                <c:pt idx="210">
                  <c:v>99490.725826133654</c:v>
                </c:pt>
                <c:pt idx="211">
                  <c:v>100456.65544003515</c:v>
                </c:pt>
                <c:pt idx="212">
                  <c:v>102455.117879631</c:v>
                </c:pt>
                <c:pt idx="213">
                  <c:v>102087.32366866793</c:v>
                </c:pt>
                <c:pt idx="214">
                  <c:v>102116.70815639186</c:v>
                </c:pt>
                <c:pt idx="215">
                  <c:v>102290.18401913409</c:v>
                </c:pt>
                <c:pt idx="216">
                  <c:v>101749.98779713965</c:v>
                </c:pt>
                <c:pt idx="217">
                  <c:v>101487.1137794699</c:v>
                </c:pt>
                <c:pt idx="218">
                  <c:v>101285.88861229073</c:v>
                </c:pt>
                <c:pt idx="219">
                  <c:v>100684.70249426465</c:v>
                </c:pt>
                <c:pt idx="220">
                  <c:v>100774.41792356128</c:v>
                </c:pt>
                <c:pt idx="221">
                  <c:v>100880.90008297945</c:v>
                </c:pt>
                <c:pt idx="222">
                  <c:v>100828.20813198613</c:v>
                </c:pt>
                <c:pt idx="223">
                  <c:v>100852.73588129059</c:v>
                </c:pt>
                <c:pt idx="224">
                  <c:v>100747.96212232146</c:v>
                </c:pt>
                <c:pt idx="225">
                  <c:v>100627.93478791429</c:v>
                </c:pt>
                <c:pt idx="226">
                  <c:v>100578.70844926051</c:v>
                </c:pt>
                <c:pt idx="227">
                  <c:v>100799.50700444184</c:v>
                </c:pt>
                <c:pt idx="228">
                  <c:v>100914.77522331233</c:v>
                </c:pt>
              </c:numCache>
            </c:numRef>
          </c:val>
          <c:smooth val="0"/>
          <c:extLst>
            <c:ext xmlns:c16="http://schemas.microsoft.com/office/drawing/2014/chart" uri="{C3380CC4-5D6E-409C-BE32-E72D297353CC}">
              <c16:uniqueId val="{00000002-3719-42F9-A144-26A400AE3D59}"/>
            </c:ext>
          </c:extLst>
        </c:ser>
        <c:ser>
          <c:idx val="3"/>
          <c:order val="3"/>
          <c:tx>
            <c:strRef>
              <c:f>Tabelle1!$X$6</c:f>
              <c:strCache>
                <c:ptCount val="1"/>
                <c:pt idx="0">
                  <c:v>Geldmenge M3 pro Haushalt</c:v>
                </c:pt>
              </c:strCache>
            </c:strRef>
          </c:tx>
          <c:marker>
            <c:symbol val="none"/>
          </c:marker>
          <c:cat>
            <c:numRef>
              <c:f>Tabelle1!$A$7:$A$297</c:f>
              <c:numCache>
                <c:formatCode>[$-407]mmm/\ yy;@</c:formatCode>
                <c:ptCount val="291"/>
                <c:pt idx="0">
                  <c:v>38336</c:v>
                </c:pt>
                <c:pt idx="1">
                  <c:v>38367</c:v>
                </c:pt>
                <c:pt idx="2">
                  <c:v>38398</c:v>
                </c:pt>
                <c:pt idx="3">
                  <c:v>38426</c:v>
                </c:pt>
                <c:pt idx="4">
                  <c:v>38457</c:v>
                </c:pt>
                <c:pt idx="5">
                  <c:v>38487</c:v>
                </c:pt>
                <c:pt idx="6">
                  <c:v>38518</c:v>
                </c:pt>
                <c:pt idx="7">
                  <c:v>38548</c:v>
                </c:pt>
                <c:pt idx="8">
                  <c:v>38579</c:v>
                </c:pt>
                <c:pt idx="9">
                  <c:v>38610</c:v>
                </c:pt>
                <c:pt idx="10">
                  <c:v>38640</c:v>
                </c:pt>
                <c:pt idx="11">
                  <c:v>38671</c:v>
                </c:pt>
                <c:pt idx="12">
                  <c:v>38701</c:v>
                </c:pt>
                <c:pt idx="13">
                  <c:v>38732</c:v>
                </c:pt>
                <c:pt idx="14">
                  <c:v>38763</c:v>
                </c:pt>
                <c:pt idx="15">
                  <c:v>38791</c:v>
                </c:pt>
                <c:pt idx="16">
                  <c:v>38822</c:v>
                </c:pt>
                <c:pt idx="17">
                  <c:v>38852</c:v>
                </c:pt>
                <c:pt idx="18">
                  <c:v>38883</c:v>
                </c:pt>
                <c:pt idx="19">
                  <c:v>38913</c:v>
                </c:pt>
                <c:pt idx="20">
                  <c:v>38944</c:v>
                </c:pt>
                <c:pt idx="21">
                  <c:v>38975</c:v>
                </c:pt>
                <c:pt idx="22">
                  <c:v>39005</c:v>
                </c:pt>
                <c:pt idx="23">
                  <c:v>39036</c:v>
                </c:pt>
                <c:pt idx="24">
                  <c:v>39066</c:v>
                </c:pt>
                <c:pt idx="25">
                  <c:v>39097</c:v>
                </c:pt>
                <c:pt idx="26">
                  <c:v>39128</c:v>
                </c:pt>
                <c:pt idx="27">
                  <c:v>39156</c:v>
                </c:pt>
                <c:pt idx="28">
                  <c:v>39187</c:v>
                </c:pt>
                <c:pt idx="29">
                  <c:v>39217</c:v>
                </c:pt>
                <c:pt idx="30">
                  <c:v>39248</c:v>
                </c:pt>
                <c:pt idx="31">
                  <c:v>39278</c:v>
                </c:pt>
                <c:pt idx="32">
                  <c:v>39309</c:v>
                </c:pt>
                <c:pt idx="33">
                  <c:v>39340</c:v>
                </c:pt>
                <c:pt idx="34">
                  <c:v>39370</c:v>
                </c:pt>
                <c:pt idx="35">
                  <c:v>39401</c:v>
                </c:pt>
                <c:pt idx="36">
                  <c:v>39446</c:v>
                </c:pt>
                <c:pt idx="37">
                  <c:v>39478</c:v>
                </c:pt>
                <c:pt idx="38">
                  <c:v>39507</c:v>
                </c:pt>
                <c:pt idx="39">
                  <c:v>39538</c:v>
                </c:pt>
                <c:pt idx="40">
                  <c:v>39568</c:v>
                </c:pt>
                <c:pt idx="41">
                  <c:v>39599</c:v>
                </c:pt>
                <c:pt idx="42">
                  <c:v>39629</c:v>
                </c:pt>
                <c:pt idx="43">
                  <c:v>39659</c:v>
                </c:pt>
                <c:pt idx="44">
                  <c:v>39690</c:v>
                </c:pt>
                <c:pt idx="45">
                  <c:v>39721</c:v>
                </c:pt>
                <c:pt idx="46">
                  <c:v>39751</c:v>
                </c:pt>
                <c:pt idx="47">
                  <c:v>39782</c:v>
                </c:pt>
                <c:pt idx="48">
                  <c:v>39812</c:v>
                </c:pt>
                <c:pt idx="49">
                  <c:v>39843</c:v>
                </c:pt>
                <c:pt idx="50">
                  <c:v>39872</c:v>
                </c:pt>
                <c:pt idx="51">
                  <c:v>39902</c:v>
                </c:pt>
                <c:pt idx="52">
                  <c:v>39933</c:v>
                </c:pt>
                <c:pt idx="53">
                  <c:v>39963</c:v>
                </c:pt>
                <c:pt idx="54">
                  <c:v>39994</c:v>
                </c:pt>
                <c:pt idx="55">
                  <c:v>40024</c:v>
                </c:pt>
                <c:pt idx="56">
                  <c:v>40055</c:v>
                </c:pt>
                <c:pt idx="57">
                  <c:v>40086</c:v>
                </c:pt>
                <c:pt idx="58">
                  <c:v>40116</c:v>
                </c:pt>
                <c:pt idx="59">
                  <c:v>40147</c:v>
                </c:pt>
                <c:pt idx="60">
                  <c:v>40177</c:v>
                </c:pt>
                <c:pt idx="61">
                  <c:v>40208</c:v>
                </c:pt>
                <c:pt idx="62">
                  <c:v>40237</c:v>
                </c:pt>
                <c:pt idx="63">
                  <c:v>40267</c:v>
                </c:pt>
                <c:pt idx="64">
                  <c:v>40298</c:v>
                </c:pt>
                <c:pt idx="65">
                  <c:v>40328</c:v>
                </c:pt>
                <c:pt idx="66">
                  <c:v>40359</c:v>
                </c:pt>
                <c:pt idx="67">
                  <c:v>40389</c:v>
                </c:pt>
                <c:pt idx="68">
                  <c:v>40420</c:v>
                </c:pt>
                <c:pt idx="69">
                  <c:v>40451</c:v>
                </c:pt>
                <c:pt idx="70">
                  <c:v>40481</c:v>
                </c:pt>
                <c:pt idx="71">
                  <c:v>40512</c:v>
                </c:pt>
                <c:pt idx="72">
                  <c:v>40542</c:v>
                </c:pt>
                <c:pt idx="73">
                  <c:v>40573</c:v>
                </c:pt>
                <c:pt idx="74">
                  <c:v>40602</c:v>
                </c:pt>
                <c:pt idx="75">
                  <c:v>40632</c:v>
                </c:pt>
                <c:pt idx="76">
                  <c:v>40663</c:v>
                </c:pt>
                <c:pt idx="77">
                  <c:v>40693</c:v>
                </c:pt>
                <c:pt idx="78">
                  <c:v>40724</c:v>
                </c:pt>
                <c:pt idx="79">
                  <c:v>40754</c:v>
                </c:pt>
                <c:pt idx="80">
                  <c:v>40785</c:v>
                </c:pt>
                <c:pt idx="81">
                  <c:v>40816</c:v>
                </c:pt>
                <c:pt idx="82">
                  <c:v>40846</c:v>
                </c:pt>
                <c:pt idx="83">
                  <c:v>40877</c:v>
                </c:pt>
                <c:pt idx="84">
                  <c:v>40907</c:v>
                </c:pt>
                <c:pt idx="85">
                  <c:v>40938</c:v>
                </c:pt>
                <c:pt idx="86">
                  <c:v>40968</c:v>
                </c:pt>
                <c:pt idx="87">
                  <c:v>40998</c:v>
                </c:pt>
                <c:pt idx="88">
                  <c:v>41029</c:v>
                </c:pt>
                <c:pt idx="89">
                  <c:v>41059</c:v>
                </c:pt>
                <c:pt idx="90">
                  <c:v>41090</c:v>
                </c:pt>
                <c:pt idx="91">
                  <c:v>41120</c:v>
                </c:pt>
                <c:pt idx="92">
                  <c:v>41151</c:v>
                </c:pt>
                <c:pt idx="93">
                  <c:v>41182</c:v>
                </c:pt>
                <c:pt idx="94">
                  <c:v>41212</c:v>
                </c:pt>
                <c:pt idx="95">
                  <c:v>41243</c:v>
                </c:pt>
                <c:pt idx="96">
                  <c:v>41273</c:v>
                </c:pt>
                <c:pt idx="97">
                  <c:v>41304</c:v>
                </c:pt>
                <c:pt idx="98">
                  <c:v>41333</c:v>
                </c:pt>
                <c:pt idx="99">
                  <c:v>41363</c:v>
                </c:pt>
                <c:pt idx="100">
                  <c:v>41394</c:v>
                </c:pt>
                <c:pt idx="101">
                  <c:v>41424</c:v>
                </c:pt>
                <c:pt idx="102">
                  <c:v>41455</c:v>
                </c:pt>
                <c:pt idx="103">
                  <c:v>41485</c:v>
                </c:pt>
                <c:pt idx="104">
                  <c:v>41516</c:v>
                </c:pt>
                <c:pt idx="105">
                  <c:v>41547</c:v>
                </c:pt>
                <c:pt idx="106">
                  <c:v>41577</c:v>
                </c:pt>
                <c:pt idx="107">
                  <c:v>41608</c:v>
                </c:pt>
                <c:pt idx="108">
                  <c:v>41638</c:v>
                </c:pt>
                <c:pt idx="109">
                  <c:v>41669</c:v>
                </c:pt>
                <c:pt idx="110">
                  <c:v>41698</c:v>
                </c:pt>
                <c:pt idx="111">
                  <c:v>41728</c:v>
                </c:pt>
                <c:pt idx="112">
                  <c:v>41759</c:v>
                </c:pt>
                <c:pt idx="113">
                  <c:v>41789</c:v>
                </c:pt>
                <c:pt idx="114">
                  <c:v>41820</c:v>
                </c:pt>
                <c:pt idx="115">
                  <c:v>41850</c:v>
                </c:pt>
                <c:pt idx="116">
                  <c:v>41881</c:v>
                </c:pt>
                <c:pt idx="117">
                  <c:v>41912</c:v>
                </c:pt>
                <c:pt idx="118">
                  <c:v>41942</c:v>
                </c:pt>
                <c:pt idx="119">
                  <c:v>41973</c:v>
                </c:pt>
                <c:pt idx="120">
                  <c:v>42003</c:v>
                </c:pt>
                <c:pt idx="121">
                  <c:v>42034</c:v>
                </c:pt>
                <c:pt idx="122">
                  <c:v>42063</c:v>
                </c:pt>
                <c:pt idx="123">
                  <c:v>42093</c:v>
                </c:pt>
                <c:pt idx="124">
                  <c:v>42124</c:v>
                </c:pt>
                <c:pt idx="125">
                  <c:v>42154</c:v>
                </c:pt>
                <c:pt idx="126">
                  <c:v>42185</c:v>
                </c:pt>
                <c:pt idx="127">
                  <c:v>42215</c:v>
                </c:pt>
                <c:pt idx="128">
                  <c:v>42246</c:v>
                </c:pt>
                <c:pt idx="129">
                  <c:v>42277</c:v>
                </c:pt>
                <c:pt idx="130">
                  <c:v>42307</c:v>
                </c:pt>
                <c:pt idx="131">
                  <c:v>42338</c:v>
                </c:pt>
                <c:pt idx="132">
                  <c:v>42368</c:v>
                </c:pt>
                <c:pt idx="133">
                  <c:v>42399</c:v>
                </c:pt>
                <c:pt idx="134">
                  <c:v>42429</c:v>
                </c:pt>
                <c:pt idx="135">
                  <c:v>42459</c:v>
                </c:pt>
                <c:pt idx="136">
                  <c:v>42490</c:v>
                </c:pt>
                <c:pt idx="137">
                  <c:v>42520</c:v>
                </c:pt>
                <c:pt idx="138">
                  <c:v>42551</c:v>
                </c:pt>
                <c:pt idx="139">
                  <c:v>42581</c:v>
                </c:pt>
                <c:pt idx="140">
                  <c:v>42612</c:v>
                </c:pt>
                <c:pt idx="141">
                  <c:v>42643</c:v>
                </c:pt>
                <c:pt idx="142">
                  <c:v>42673</c:v>
                </c:pt>
                <c:pt idx="143">
                  <c:v>42704</c:v>
                </c:pt>
                <c:pt idx="144">
                  <c:v>42734</c:v>
                </c:pt>
                <c:pt idx="145">
                  <c:v>42765</c:v>
                </c:pt>
                <c:pt idx="146">
                  <c:v>42794</c:v>
                </c:pt>
                <c:pt idx="147">
                  <c:v>42824</c:v>
                </c:pt>
                <c:pt idx="148">
                  <c:v>42855</c:v>
                </c:pt>
                <c:pt idx="149">
                  <c:v>42885</c:v>
                </c:pt>
                <c:pt idx="150">
                  <c:v>42916</c:v>
                </c:pt>
                <c:pt idx="151">
                  <c:v>42946</c:v>
                </c:pt>
                <c:pt idx="152">
                  <c:v>42977</c:v>
                </c:pt>
                <c:pt idx="153">
                  <c:v>43008</c:v>
                </c:pt>
                <c:pt idx="154">
                  <c:v>43038</c:v>
                </c:pt>
                <c:pt idx="155">
                  <c:v>43069</c:v>
                </c:pt>
                <c:pt idx="156">
                  <c:v>43099</c:v>
                </c:pt>
                <c:pt idx="157">
                  <c:v>43130</c:v>
                </c:pt>
                <c:pt idx="158">
                  <c:v>43159</c:v>
                </c:pt>
                <c:pt idx="159">
                  <c:v>43189</c:v>
                </c:pt>
                <c:pt idx="160">
                  <c:v>43220</c:v>
                </c:pt>
                <c:pt idx="161">
                  <c:v>43250</c:v>
                </c:pt>
                <c:pt idx="162">
                  <c:v>43281</c:v>
                </c:pt>
                <c:pt idx="163">
                  <c:v>43311</c:v>
                </c:pt>
                <c:pt idx="164">
                  <c:v>43342</c:v>
                </c:pt>
                <c:pt idx="165">
                  <c:v>43373</c:v>
                </c:pt>
                <c:pt idx="166">
                  <c:v>43403</c:v>
                </c:pt>
                <c:pt idx="167">
                  <c:v>43434</c:v>
                </c:pt>
                <c:pt idx="168">
                  <c:v>43464</c:v>
                </c:pt>
                <c:pt idx="169">
                  <c:v>43495</c:v>
                </c:pt>
                <c:pt idx="170">
                  <c:v>43524</c:v>
                </c:pt>
                <c:pt idx="171">
                  <c:v>43554</c:v>
                </c:pt>
                <c:pt idx="172">
                  <c:v>43585</c:v>
                </c:pt>
                <c:pt idx="173">
                  <c:v>43615</c:v>
                </c:pt>
                <c:pt idx="174">
                  <c:v>43646</c:v>
                </c:pt>
                <c:pt idx="175">
                  <c:v>43676</c:v>
                </c:pt>
                <c:pt idx="176">
                  <c:v>43707</c:v>
                </c:pt>
                <c:pt idx="177">
                  <c:v>43738</c:v>
                </c:pt>
                <c:pt idx="178">
                  <c:v>43768</c:v>
                </c:pt>
                <c:pt idx="179">
                  <c:v>43799</c:v>
                </c:pt>
                <c:pt idx="180">
                  <c:v>43829</c:v>
                </c:pt>
                <c:pt idx="181">
                  <c:v>43860</c:v>
                </c:pt>
                <c:pt idx="182">
                  <c:v>43889</c:v>
                </c:pt>
                <c:pt idx="183">
                  <c:v>43920</c:v>
                </c:pt>
                <c:pt idx="184">
                  <c:v>43951</c:v>
                </c:pt>
                <c:pt idx="185">
                  <c:v>43981</c:v>
                </c:pt>
                <c:pt idx="186">
                  <c:v>44012</c:v>
                </c:pt>
                <c:pt idx="187">
                  <c:v>44042</c:v>
                </c:pt>
                <c:pt idx="188">
                  <c:v>44073</c:v>
                </c:pt>
                <c:pt idx="189">
                  <c:v>44104</c:v>
                </c:pt>
                <c:pt idx="190">
                  <c:v>44134</c:v>
                </c:pt>
                <c:pt idx="191">
                  <c:v>44165</c:v>
                </c:pt>
                <c:pt idx="192">
                  <c:v>44195</c:v>
                </c:pt>
                <c:pt idx="193">
                  <c:v>44226</c:v>
                </c:pt>
                <c:pt idx="194">
                  <c:v>44255</c:v>
                </c:pt>
                <c:pt idx="195">
                  <c:v>44285</c:v>
                </c:pt>
                <c:pt idx="196">
                  <c:v>44316</c:v>
                </c:pt>
                <c:pt idx="197">
                  <c:v>44346</c:v>
                </c:pt>
                <c:pt idx="198">
                  <c:v>44377</c:v>
                </c:pt>
                <c:pt idx="199">
                  <c:v>44407</c:v>
                </c:pt>
                <c:pt idx="200">
                  <c:v>44438</c:v>
                </c:pt>
                <c:pt idx="201">
                  <c:v>44469</c:v>
                </c:pt>
                <c:pt idx="202">
                  <c:v>44499</c:v>
                </c:pt>
                <c:pt idx="203">
                  <c:v>44530</c:v>
                </c:pt>
                <c:pt idx="204">
                  <c:v>44560</c:v>
                </c:pt>
                <c:pt idx="205">
                  <c:v>44591</c:v>
                </c:pt>
                <c:pt idx="206">
                  <c:v>44620</c:v>
                </c:pt>
                <c:pt idx="207">
                  <c:v>44650</c:v>
                </c:pt>
                <c:pt idx="208">
                  <c:v>44681</c:v>
                </c:pt>
                <c:pt idx="209">
                  <c:v>44711</c:v>
                </c:pt>
                <c:pt idx="210">
                  <c:v>44742</c:v>
                </c:pt>
                <c:pt idx="211">
                  <c:v>44772</c:v>
                </c:pt>
                <c:pt idx="212">
                  <c:v>44803</c:v>
                </c:pt>
                <c:pt idx="213">
                  <c:v>44834</c:v>
                </c:pt>
                <c:pt idx="214">
                  <c:v>44864</c:v>
                </c:pt>
                <c:pt idx="215">
                  <c:v>44895</c:v>
                </c:pt>
                <c:pt idx="216">
                  <c:v>44925</c:v>
                </c:pt>
                <c:pt idx="217">
                  <c:v>44956</c:v>
                </c:pt>
                <c:pt idx="218">
                  <c:v>44985</c:v>
                </c:pt>
                <c:pt idx="219">
                  <c:v>45015</c:v>
                </c:pt>
                <c:pt idx="220">
                  <c:v>45046</c:v>
                </c:pt>
                <c:pt idx="221">
                  <c:v>45076</c:v>
                </c:pt>
                <c:pt idx="222">
                  <c:v>45107</c:v>
                </c:pt>
                <c:pt idx="223">
                  <c:v>45137</c:v>
                </c:pt>
                <c:pt idx="224">
                  <c:v>45168</c:v>
                </c:pt>
                <c:pt idx="225">
                  <c:v>45199</c:v>
                </c:pt>
                <c:pt idx="226">
                  <c:v>45229</c:v>
                </c:pt>
                <c:pt idx="227">
                  <c:v>45260</c:v>
                </c:pt>
                <c:pt idx="228">
                  <c:v>45290</c:v>
                </c:pt>
              </c:numCache>
            </c:numRef>
          </c:cat>
          <c:val>
            <c:numRef>
              <c:f>Tabelle1!$X$7:$X$297</c:f>
              <c:numCache>
                <c:formatCode>_-* #,##0" €"_-;\-* #,##0" €"_-;_-* \-??" €"_-;_-@_-</c:formatCode>
                <c:ptCount val="291"/>
                <c:pt idx="0">
                  <c:v>42035.172025970038</c:v>
                </c:pt>
                <c:pt idx="1">
                  <c:v>42378.375618969832</c:v>
                </c:pt>
                <c:pt idx="2">
                  <c:v>42580.019398642093</c:v>
                </c:pt>
                <c:pt idx="3">
                  <c:v>42452.3967532799</c:v>
                </c:pt>
                <c:pt idx="4">
                  <c:v>42819.949971923015</c:v>
                </c:pt>
                <c:pt idx="5">
                  <c:v>43090.509980090872</c:v>
                </c:pt>
                <c:pt idx="6">
                  <c:v>43335.545459186273</c:v>
                </c:pt>
                <c:pt idx="7">
                  <c:v>43373.832252794942</c:v>
                </c:pt>
                <c:pt idx="8">
                  <c:v>43578.028485374445</c:v>
                </c:pt>
                <c:pt idx="9">
                  <c:v>43761.805094695999</c:v>
                </c:pt>
                <c:pt idx="10">
                  <c:v>43971.106233090002</c:v>
                </c:pt>
                <c:pt idx="11">
                  <c:v>44366.736433712802</c:v>
                </c:pt>
                <c:pt idx="12">
                  <c:v>44338.659451733118</c:v>
                </c:pt>
                <c:pt idx="13">
                  <c:v>43807.679734453188</c:v>
                </c:pt>
                <c:pt idx="14">
                  <c:v>43782.533256217466</c:v>
                </c:pt>
                <c:pt idx="15">
                  <c:v>44245.228455754768</c:v>
                </c:pt>
                <c:pt idx="16">
                  <c:v>44740.614076998514</c:v>
                </c:pt>
                <c:pt idx="17">
                  <c:v>44906.580833354288</c:v>
                </c:pt>
                <c:pt idx="18">
                  <c:v>45095.179420122215</c:v>
                </c:pt>
                <c:pt idx="19">
                  <c:v>44745.64337264566</c:v>
                </c:pt>
                <c:pt idx="20">
                  <c:v>44921.668720295726</c:v>
                </c:pt>
                <c:pt idx="21">
                  <c:v>45228.455754771545</c:v>
                </c:pt>
                <c:pt idx="22">
                  <c:v>45042.371815827195</c:v>
                </c:pt>
                <c:pt idx="23">
                  <c:v>45678.577715190986</c:v>
                </c:pt>
                <c:pt idx="24">
                  <c:v>46111.097140845421</c:v>
                </c:pt>
                <c:pt idx="25">
                  <c:v>46269.070036755445</c:v>
                </c:pt>
                <c:pt idx="26">
                  <c:v>46397.46236342581</c:v>
                </c:pt>
                <c:pt idx="27">
                  <c:v>46832.989275464475</c:v>
                </c:pt>
                <c:pt idx="28">
                  <c:v>47112.431398217617</c:v>
                </c:pt>
                <c:pt idx="29">
                  <c:v>47371.733548159711</c:v>
                </c:pt>
                <c:pt idx="30">
                  <c:v>48026.282664518403</c:v>
                </c:pt>
                <c:pt idx="31">
                  <c:v>48184.884950405314</c:v>
                </c:pt>
                <c:pt idx="32">
                  <c:v>48534.816977997078</c:v>
                </c:pt>
                <c:pt idx="33">
                  <c:v>49223.654398066567</c:v>
                </c:pt>
                <c:pt idx="34">
                  <c:v>49096.017320376617</c:v>
                </c:pt>
                <c:pt idx="35">
                  <c:v>50334.122148935101</c:v>
                </c:pt>
                <c:pt idx="36">
                  <c:v>51083.404662403707</c:v>
                </c:pt>
                <c:pt idx="37">
                  <c:v>50891.73071164787</c:v>
                </c:pt>
                <c:pt idx="38">
                  <c:v>51316.29903183951</c:v>
                </c:pt>
                <c:pt idx="39">
                  <c:v>51465.61533087134</c:v>
                </c:pt>
                <c:pt idx="40">
                  <c:v>52039.400139734498</c:v>
                </c:pt>
                <c:pt idx="41">
                  <c:v>52390.907276175261</c:v>
                </c:pt>
                <c:pt idx="42">
                  <c:v>52579.923146022556</c:v>
                </c:pt>
                <c:pt idx="43">
                  <c:v>52670.900289450045</c:v>
                </c:pt>
                <c:pt idx="44">
                  <c:v>53066.049505938718</c:v>
                </c:pt>
                <c:pt idx="45">
                  <c:v>53561.657850084841</c:v>
                </c:pt>
                <c:pt idx="46">
                  <c:v>54870.471104900687</c:v>
                </c:pt>
                <c:pt idx="47">
                  <c:v>55656.253119073757</c:v>
                </c:pt>
                <c:pt idx="48">
                  <c:v>55646.746182253715</c:v>
                </c:pt>
                <c:pt idx="49">
                  <c:v>55258.236289439636</c:v>
                </c:pt>
                <c:pt idx="50">
                  <c:v>55488.205434458047</c:v>
                </c:pt>
                <c:pt idx="51">
                  <c:v>54931.297899870602</c:v>
                </c:pt>
                <c:pt idx="52">
                  <c:v>55627.102617696823</c:v>
                </c:pt>
                <c:pt idx="53">
                  <c:v>55348.511993629938</c:v>
                </c:pt>
                <c:pt idx="54">
                  <c:v>54941.898079028564</c:v>
                </c:pt>
                <c:pt idx="55">
                  <c:v>54412.461431273019</c:v>
                </c:pt>
                <c:pt idx="56">
                  <c:v>54118.020304568527</c:v>
                </c:pt>
                <c:pt idx="57">
                  <c:v>54344.754653130287</c:v>
                </c:pt>
                <c:pt idx="58">
                  <c:v>54276.052553000896</c:v>
                </c:pt>
                <c:pt idx="59">
                  <c:v>54452.647556484524</c:v>
                </c:pt>
                <c:pt idx="60">
                  <c:v>54387.603264656114</c:v>
                </c:pt>
                <c:pt idx="61">
                  <c:v>54116.77129599762</c:v>
                </c:pt>
                <c:pt idx="62">
                  <c:v>54418.401528498049</c:v>
                </c:pt>
                <c:pt idx="63">
                  <c:v>54144.016277511728</c:v>
                </c:pt>
                <c:pt idx="64">
                  <c:v>55204.436614476072</c:v>
                </c:pt>
                <c:pt idx="65">
                  <c:v>55514.131162998434</c:v>
                </c:pt>
                <c:pt idx="66">
                  <c:v>55517.158383166672</c:v>
                </c:pt>
                <c:pt idx="67">
                  <c:v>55378.104761668445</c:v>
                </c:pt>
                <c:pt idx="68">
                  <c:v>56024.614773826957</c:v>
                </c:pt>
                <c:pt idx="69">
                  <c:v>56012.282573633405</c:v>
                </c:pt>
                <c:pt idx="70">
                  <c:v>55315.476042778093</c:v>
                </c:pt>
                <c:pt idx="71">
                  <c:v>57011.78630803206</c:v>
                </c:pt>
                <c:pt idx="72">
                  <c:v>56645.914493436889</c:v>
                </c:pt>
                <c:pt idx="73">
                  <c:v>57591.131134678173</c:v>
                </c:pt>
                <c:pt idx="74">
                  <c:v>57803.994026677465</c:v>
                </c:pt>
                <c:pt idx="75">
                  <c:v>57607.709635779189</c:v>
                </c:pt>
                <c:pt idx="76">
                  <c:v>58212.786959933175</c:v>
                </c:pt>
                <c:pt idx="77">
                  <c:v>58910.222987167479</c:v>
                </c:pt>
                <c:pt idx="78">
                  <c:v>59099.774734870531</c:v>
                </c:pt>
                <c:pt idx="79">
                  <c:v>59040.395859171324</c:v>
                </c:pt>
                <c:pt idx="80">
                  <c:v>59799.640588220405</c:v>
                </c:pt>
                <c:pt idx="81">
                  <c:v>60342.327064719429</c:v>
                </c:pt>
                <c:pt idx="82">
                  <c:v>60415.803994026675</c:v>
                </c:pt>
                <c:pt idx="83">
                  <c:v>61281.556101141512</c:v>
                </c:pt>
                <c:pt idx="84">
                  <c:v>61247.816953099289</c:v>
                </c:pt>
                <c:pt idx="85">
                  <c:v>60570.277281083938</c:v>
                </c:pt>
                <c:pt idx="86">
                  <c:v>61067.494396454022</c:v>
                </c:pt>
                <c:pt idx="87">
                  <c:v>61136.373939103934</c:v>
                </c:pt>
                <c:pt idx="88">
                  <c:v>61748.306343969576</c:v>
                </c:pt>
                <c:pt idx="89">
                  <c:v>62368.121489913618</c:v>
                </c:pt>
                <c:pt idx="90">
                  <c:v>62841.992595763964</c:v>
                </c:pt>
                <c:pt idx="91">
                  <c:v>63671.392953383533</c:v>
                </c:pt>
                <c:pt idx="92">
                  <c:v>63915.85866471906</c:v>
                </c:pt>
                <c:pt idx="93">
                  <c:v>63919.686705114967</c:v>
                </c:pt>
                <c:pt idx="94">
                  <c:v>65318.306595814334</c:v>
                </c:pt>
                <c:pt idx="95">
                  <c:v>65754.955045709823</c:v>
                </c:pt>
                <c:pt idx="96">
                  <c:v>64444.279346210998</c:v>
                </c:pt>
                <c:pt idx="97">
                  <c:v>63658.528034457719</c:v>
                </c:pt>
                <c:pt idx="98">
                  <c:v>64017.955074750207</c:v>
                </c:pt>
                <c:pt idx="99">
                  <c:v>63796.734530338319</c:v>
                </c:pt>
                <c:pt idx="100">
                  <c:v>64667.943805874842</c:v>
                </c:pt>
                <c:pt idx="101">
                  <c:v>64775.699296321334</c:v>
                </c:pt>
                <c:pt idx="102">
                  <c:v>64968.39706508402</c:v>
                </c:pt>
                <c:pt idx="103">
                  <c:v>64634.68810257181</c:v>
                </c:pt>
                <c:pt idx="104">
                  <c:v>62771.892920642073</c:v>
                </c:pt>
                <c:pt idx="105">
                  <c:v>62876.668419602836</c:v>
                </c:pt>
                <c:pt idx="106">
                  <c:v>63679.187639295822</c:v>
                </c:pt>
                <c:pt idx="107">
                  <c:v>63755.064733428502</c:v>
                </c:pt>
                <c:pt idx="108">
                  <c:v>63754.789272030655</c:v>
                </c:pt>
                <c:pt idx="109">
                  <c:v>62961.141635382744</c:v>
                </c:pt>
                <c:pt idx="110">
                  <c:v>63344.877309002317</c:v>
                </c:pt>
                <c:pt idx="111">
                  <c:v>63126.271038957806</c:v>
                </c:pt>
                <c:pt idx="112">
                  <c:v>63992.765333267031</c:v>
                </c:pt>
                <c:pt idx="113">
                  <c:v>64432.016507968081</c:v>
                </c:pt>
                <c:pt idx="114">
                  <c:v>64277.328891430268</c:v>
                </c:pt>
                <c:pt idx="115">
                  <c:v>64543.843074857665</c:v>
                </c:pt>
                <c:pt idx="116">
                  <c:v>65119.583322974417</c:v>
                </c:pt>
                <c:pt idx="117">
                  <c:v>65154.21524998136</c:v>
                </c:pt>
                <c:pt idx="118">
                  <c:v>65628.272381473289</c:v>
                </c:pt>
                <c:pt idx="119">
                  <c:v>66308.604529746663</c:v>
                </c:pt>
                <c:pt idx="120">
                  <c:v>66133.257091713691</c:v>
                </c:pt>
                <c:pt idx="121">
                  <c:v>65862.118016382985</c:v>
                </c:pt>
                <c:pt idx="122">
                  <c:v>66593.294746652275</c:v>
                </c:pt>
                <c:pt idx="123">
                  <c:v>66825.354392505033</c:v>
                </c:pt>
                <c:pt idx="124">
                  <c:v>67721.268455388243</c:v>
                </c:pt>
                <c:pt idx="125">
                  <c:v>68153.357531760441</c:v>
                </c:pt>
                <c:pt idx="126">
                  <c:v>68215.480453230004</c:v>
                </c:pt>
                <c:pt idx="127">
                  <c:v>68735.615833619464</c:v>
                </c:pt>
                <c:pt idx="128">
                  <c:v>68991.882081718752</c:v>
                </c:pt>
                <c:pt idx="129">
                  <c:v>69471.378819836173</c:v>
                </c:pt>
                <c:pt idx="130">
                  <c:v>70257.811350370335</c:v>
                </c:pt>
                <c:pt idx="131">
                  <c:v>71413.768578015399</c:v>
                </c:pt>
                <c:pt idx="132">
                  <c:v>71036.542894982093</c:v>
                </c:pt>
                <c:pt idx="133">
                  <c:v>71261.42578125</c:v>
                </c:pt>
                <c:pt idx="134">
                  <c:v>71594.4580078125</c:v>
                </c:pt>
                <c:pt idx="135">
                  <c:v>71434.326171875</c:v>
                </c:pt>
                <c:pt idx="136">
                  <c:v>72025.5859375</c:v>
                </c:pt>
                <c:pt idx="137">
                  <c:v>72524.31640625</c:v>
                </c:pt>
                <c:pt idx="138">
                  <c:v>72565.6005859375</c:v>
                </c:pt>
                <c:pt idx="139">
                  <c:v>73198.9501953125</c:v>
                </c:pt>
                <c:pt idx="140">
                  <c:v>73330.4443359375</c:v>
                </c:pt>
                <c:pt idx="141">
                  <c:v>73488.623046875</c:v>
                </c:pt>
                <c:pt idx="142">
                  <c:v>73524.3896484375</c:v>
                </c:pt>
                <c:pt idx="143">
                  <c:v>74494.7265625</c:v>
                </c:pt>
                <c:pt idx="144">
                  <c:v>74439.2578125</c:v>
                </c:pt>
                <c:pt idx="145">
                  <c:v>75062.40234375</c:v>
                </c:pt>
                <c:pt idx="146">
                  <c:v>75382.6171875</c:v>
                </c:pt>
                <c:pt idx="147">
                  <c:v>75410.693359375</c:v>
                </c:pt>
                <c:pt idx="148">
                  <c:v>75507.2509765625</c:v>
                </c:pt>
                <c:pt idx="149">
                  <c:v>75922.0703125</c:v>
                </c:pt>
                <c:pt idx="150">
                  <c:v>76426.513671875</c:v>
                </c:pt>
                <c:pt idx="151">
                  <c:v>76363.134765625</c:v>
                </c:pt>
                <c:pt idx="152">
                  <c:v>76590.7958984375</c:v>
                </c:pt>
                <c:pt idx="153">
                  <c:v>76736.6943359375</c:v>
                </c:pt>
                <c:pt idx="154">
                  <c:v>76882.470703125</c:v>
                </c:pt>
                <c:pt idx="155">
                  <c:v>77655.95703125</c:v>
                </c:pt>
                <c:pt idx="156">
                  <c:v>77472.16796875</c:v>
                </c:pt>
                <c:pt idx="157">
                  <c:v>77650.2197265625</c:v>
                </c:pt>
                <c:pt idx="158">
                  <c:v>77718.1884765625</c:v>
                </c:pt>
                <c:pt idx="159">
                  <c:v>77747.314453125</c:v>
                </c:pt>
                <c:pt idx="160">
                  <c:v>77918.5546875</c:v>
                </c:pt>
                <c:pt idx="161">
                  <c:v>78922.0458984375</c:v>
                </c:pt>
                <c:pt idx="162">
                  <c:v>79103.3447265625</c:v>
                </c:pt>
                <c:pt idx="163">
                  <c:v>78500.460003873712</c:v>
                </c:pt>
                <c:pt idx="164">
                  <c:v>78511.717993414684</c:v>
                </c:pt>
                <c:pt idx="165">
                  <c:v>79086.165988766224</c:v>
                </c:pt>
                <c:pt idx="166">
                  <c:v>79453.273290722456</c:v>
                </c:pt>
                <c:pt idx="167">
                  <c:v>80268.133836916531</c:v>
                </c:pt>
                <c:pt idx="168">
                  <c:v>80198.09219446058</c:v>
                </c:pt>
                <c:pt idx="169">
                  <c:v>80298.518303312027</c:v>
                </c:pt>
                <c:pt idx="170">
                  <c:v>80628.825295370916</c:v>
                </c:pt>
                <c:pt idx="171">
                  <c:v>81461.625992639936</c:v>
                </c:pt>
                <c:pt idx="172">
                  <c:v>81868.584156498153</c:v>
                </c:pt>
                <c:pt idx="173">
                  <c:v>82451.288010846401</c:v>
                </c:pt>
                <c:pt idx="174">
                  <c:v>82727.45981018788</c:v>
                </c:pt>
                <c:pt idx="175">
                  <c:v>82932.936277358123</c:v>
                </c:pt>
                <c:pt idx="176">
                  <c:v>83756.367422041454</c:v>
                </c:pt>
                <c:pt idx="177">
                  <c:v>83335.802827813284</c:v>
                </c:pt>
                <c:pt idx="178">
                  <c:v>83672.574084834399</c:v>
                </c:pt>
                <c:pt idx="179">
                  <c:v>84197.946930079415</c:v>
                </c:pt>
                <c:pt idx="180">
                  <c:v>84141.19697850087</c:v>
                </c:pt>
                <c:pt idx="181">
                  <c:v>84091.613403060241</c:v>
                </c:pt>
                <c:pt idx="182">
                  <c:v>84453.588030214989</c:v>
                </c:pt>
                <c:pt idx="183">
                  <c:v>86547.089870230498</c:v>
                </c:pt>
                <c:pt idx="184">
                  <c:v>86704.750145264377</c:v>
                </c:pt>
                <c:pt idx="185">
                  <c:v>88165.359287236104</c:v>
                </c:pt>
                <c:pt idx="186">
                  <c:v>88278.157079217504</c:v>
                </c:pt>
                <c:pt idx="187">
                  <c:v>88622.385241138865</c:v>
                </c:pt>
                <c:pt idx="188">
                  <c:v>88955.1859384079</c:v>
                </c:pt>
                <c:pt idx="189">
                  <c:v>89485.207243850484</c:v>
                </c:pt>
                <c:pt idx="190">
                  <c:v>90290.286655045522</c:v>
                </c:pt>
                <c:pt idx="191">
                  <c:v>91236.29672670929</c:v>
                </c:pt>
                <c:pt idx="192">
                  <c:v>91241.211504938983</c:v>
                </c:pt>
                <c:pt idx="193">
                  <c:v>91928.941506875854</c:v>
                </c:pt>
                <c:pt idx="194">
                  <c:v>92231.164051907806</c:v>
                </c:pt>
                <c:pt idx="195">
                  <c:v>93040.964555490995</c:v>
                </c:pt>
                <c:pt idx="196">
                  <c:v>93199.81115630448</c:v>
                </c:pt>
                <c:pt idx="197">
                  <c:v>94090.330234359863</c:v>
                </c:pt>
                <c:pt idx="198">
                  <c:v>94151.365485183036</c:v>
                </c:pt>
                <c:pt idx="199">
                  <c:v>94665.359287236104</c:v>
                </c:pt>
                <c:pt idx="200">
                  <c:v>95194.000581057524</c:v>
                </c:pt>
                <c:pt idx="201">
                  <c:v>95349.409258183223</c:v>
                </c:pt>
                <c:pt idx="202">
                  <c:v>95786.146620182059</c:v>
                </c:pt>
                <c:pt idx="203">
                  <c:v>96451.578539608759</c:v>
                </c:pt>
                <c:pt idx="204">
                  <c:v>97333.406550495434</c:v>
                </c:pt>
                <c:pt idx="205">
                  <c:v>98069.312246790651</c:v>
                </c:pt>
                <c:pt idx="206">
                  <c:v>98782.178942744169</c:v>
                </c:pt>
                <c:pt idx="207">
                  <c:v>98894.616098013386</c:v>
                </c:pt>
                <c:pt idx="208">
                  <c:v>99129.667594084051</c:v>
                </c:pt>
                <c:pt idx="209">
                  <c:v>99533.411431639572</c:v>
                </c:pt>
                <c:pt idx="210">
                  <c:v>100297.65216966857</c:v>
                </c:pt>
                <c:pt idx="211">
                  <c:v>101437.2772977986</c:v>
                </c:pt>
                <c:pt idx="212">
                  <c:v>103426.27031776248</c:v>
                </c:pt>
                <c:pt idx="213">
                  <c:v>103147.92307316835</c:v>
                </c:pt>
                <c:pt idx="214">
                  <c:v>103008.41997364182</c:v>
                </c:pt>
                <c:pt idx="215">
                  <c:v>103334.33396788206</c:v>
                </c:pt>
                <c:pt idx="216">
                  <c:v>102744.59413286475</c:v>
                </c:pt>
                <c:pt idx="217">
                  <c:v>102602.89451847512</c:v>
                </c:pt>
                <c:pt idx="218">
                  <c:v>102624.64001561966</c:v>
                </c:pt>
                <c:pt idx="219">
                  <c:v>102232.14721530727</c:v>
                </c:pt>
                <c:pt idx="220">
                  <c:v>102388.61229072095</c:v>
                </c:pt>
                <c:pt idx="221">
                  <c:v>102615.39024747402</c:v>
                </c:pt>
                <c:pt idx="222">
                  <c:v>102650.14399375214</c:v>
                </c:pt>
                <c:pt idx="223">
                  <c:v>102681.23688192513</c:v>
                </c:pt>
                <c:pt idx="224">
                  <c:v>102780.08005076391</c:v>
                </c:pt>
                <c:pt idx="225">
                  <c:v>102625.27456435788</c:v>
                </c:pt>
                <c:pt idx="226">
                  <c:v>102665.49519207302</c:v>
                </c:pt>
                <c:pt idx="227">
                  <c:v>102892.5172060331</c:v>
                </c:pt>
                <c:pt idx="228">
                  <c:v>103406.01356958071</c:v>
                </c:pt>
              </c:numCache>
            </c:numRef>
          </c:val>
          <c:smooth val="0"/>
          <c:extLst>
            <c:ext xmlns:c16="http://schemas.microsoft.com/office/drawing/2014/chart" uri="{C3380CC4-5D6E-409C-BE32-E72D297353CC}">
              <c16:uniqueId val="{00000003-3719-42F9-A144-26A400AE3D59}"/>
            </c:ext>
          </c:extLst>
        </c:ser>
        <c:dLbls>
          <c:showLegendKey val="0"/>
          <c:showVal val="0"/>
          <c:showCatName val="0"/>
          <c:showSerName val="0"/>
          <c:showPercent val="0"/>
          <c:showBubbleSize val="0"/>
        </c:dLbls>
        <c:smooth val="0"/>
        <c:axId val="306550712"/>
        <c:axId val="308805080"/>
      </c:lineChart>
      <c:dateAx>
        <c:axId val="306550712"/>
        <c:scaling>
          <c:orientation val="minMax"/>
        </c:scaling>
        <c:delete val="0"/>
        <c:axPos val="b"/>
        <c:majorGridlines>
          <c:spPr>
            <a:ln w="3175">
              <a:solidFill>
                <a:srgbClr val="000000"/>
              </a:solidFill>
              <a:prstDash val="solid"/>
            </a:ln>
          </c:spPr>
        </c:majorGridlines>
        <c:numFmt formatCode="mmm\ yy" sourceLinked="0"/>
        <c:majorTickMark val="out"/>
        <c:minorTickMark val="out"/>
        <c:tickLblPos val="nextTo"/>
        <c:txPr>
          <a:bodyPr rot="-5400000" vert="horz"/>
          <a:lstStyle/>
          <a:p>
            <a:pPr>
              <a:defRPr/>
            </a:pPr>
            <a:endParaRPr lang="de-DE"/>
          </a:p>
        </c:txPr>
        <c:crossAx val="308805080"/>
        <c:crosses val="autoZero"/>
        <c:auto val="1"/>
        <c:lblOffset val="100"/>
        <c:baseTimeUnit val="months"/>
        <c:majorUnit val="6"/>
        <c:minorUnit val="6"/>
      </c:dateAx>
      <c:valAx>
        <c:axId val="308805080"/>
        <c:scaling>
          <c:orientation val="minMax"/>
          <c:max val="120000"/>
        </c:scaling>
        <c:delete val="0"/>
        <c:axPos val="l"/>
        <c:majorGridlines>
          <c:spPr>
            <a:ln w="3175">
              <a:solidFill>
                <a:srgbClr val="000000"/>
              </a:solidFill>
              <a:prstDash val="solid"/>
            </a:ln>
          </c:spPr>
        </c:majorGridlines>
        <c:minorGridlines>
          <c:spPr>
            <a:ln w="3175">
              <a:noFill/>
              <a:prstDash val="solid"/>
            </a:ln>
          </c:spPr>
        </c:minorGridlines>
        <c:numFmt formatCode="#,##0" sourceLinked="0"/>
        <c:majorTickMark val="out"/>
        <c:minorTickMark val="out"/>
        <c:tickLblPos val="nextTo"/>
        <c:txPr>
          <a:bodyPr rot="0" vert="horz"/>
          <a:lstStyle/>
          <a:p>
            <a:pPr>
              <a:defRPr/>
            </a:pPr>
            <a:endParaRPr lang="de-DE"/>
          </a:p>
        </c:txPr>
        <c:crossAx val="306550712"/>
        <c:crosses val="autoZero"/>
        <c:crossBetween val="between"/>
        <c:majorUnit val="10000"/>
      </c:valAx>
    </c:plotArea>
    <c:legend>
      <c:legendPos val="b"/>
      <c:layout>
        <c:manualLayout>
          <c:xMode val="edge"/>
          <c:yMode val="edge"/>
          <c:x val="0.14420868160710684"/>
          <c:y val="0.95810805978625102"/>
          <c:w val="0.84309576687529453"/>
          <c:h val="3.783781295925803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Die Geldmengenentwicklung in Deutschland</a:t>
            </a:r>
          </a:p>
        </c:rich>
      </c:tx>
      <c:layout>
        <c:manualLayout>
          <c:xMode val="edge"/>
          <c:yMode val="edge"/>
          <c:x val="0.19665923009623798"/>
          <c:y val="1.8022119794132044E-2"/>
        </c:manualLayout>
      </c:layout>
      <c:overlay val="0"/>
    </c:title>
    <c:autoTitleDeleted val="0"/>
    <c:plotArea>
      <c:layout>
        <c:manualLayout>
          <c:layoutTarget val="inner"/>
          <c:xMode val="edge"/>
          <c:yMode val="edge"/>
          <c:x val="9.402165354330709E-2"/>
          <c:y val="0.13783783783783782"/>
          <c:w val="0.83508595800524932"/>
          <c:h val="0.68513513513513513"/>
        </c:manualLayout>
      </c:layout>
      <c:lineChart>
        <c:grouping val="standard"/>
        <c:varyColors val="0"/>
        <c:ser>
          <c:idx val="0"/>
          <c:order val="0"/>
          <c:tx>
            <c:strRef>
              <c:f>Tabelle0!$B$5</c:f>
              <c:strCache>
                <c:ptCount val="1"/>
                <c:pt idx="0">
                  <c:v>umlaufendes Bargeld</c:v>
                </c:pt>
              </c:strCache>
            </c:strRef>
          </c:tx>
          <c:marker>
            <c:symbol val="none"/>
          </c:marker>
          <c:cat>
            <c:numRef>
              <c:f>Tabelle1!$A$8:$A$273</c:f>
              <c:numCache>
                <c:formatCode>[$-407]mmm/\ yy;@</c:formatCode>
                <c:ptCount val="266"/>
                <c:pt idx="0">
                  <c:v>38367</c:v>
                </c:pt>
                <c:pt idx="1">
                  <c:v>38398</c:v>
                </c:pt>
                <c:pt idx="2">
                  <c:v>38426</c:v>
                </c:pt>
                <c:pt idx="3">
                  <c:v>38457</c:v>
                </c:pt>
                <c:pt idx="4">
                  <c:v>38487</c:v>
                </c:pt>
                <c:pt idx="5">
                  <c:v>38518</c:v>
                </c:pt>
                <c:pt idx="6">
                  <c:v>38548</c:v>
                </c:pt>
                <c:pt idx="7">
                  <c:v>38579</c:v>
                </c:pt>
                <c:pt idx="8">
                  <c:v>38610</c:v>
                </c:pt>
                <c:pt idx="9">
                  <c:v>38640</c:v>
                </c:pt>
                <c:pt idx="10">
                  <c:v>38671</c:v>
                </c:pt>
                <c:pt idx="11">
                  <c:v>38701</c:v>
                </c:pt>
                <c:pt idx="12">
                  <c:v>38732</c:v>
                </c:pt>
                <c:pt idx="13">
                  <c:v>38763</c:v>
                </c:pt>
                <c:pt idx="14">
                  <c:v>38791</c:v>
                </c:pt>
                <c:pt idx="15">
                  <c:v>38822</c:v>
                </c:pt>
                <c:pt idx="16">
                  <c:v>38852</c:v>
                </c:pt>
                <c:pt idx="17">
                  <c:v>38883</c:v>
                </c:pt>
                <c:pt idx="18">
                  <c:v>38913</c:v>
                </c:pt>
                <c:pt idx="19">
                  <c:v>38944</c:v>
                </c:pt>
                <c:pt idx="20">
                  <c:v>38975</c:v>
                </c:pt>
                <c:pt idx="21">
                  <c:v>39005</c:v>
                </c:pt>
                <c:pt idx="22">
                  <c:v>39036</c:v>
                </c:pt>
                <c:pt idx="23">
                  <c:v>39066</c:v>
                </c:pt>
                <c:pt idx="24">
                  <c:v>39097</c:v>
                </c:pt>
                <c:pt idx="25">
                  <c:v>39128</c:v>
                </c:pt>
                <c:pt idx="26">
                  <c:v>39156</c:v>
                </c:pt>
                <c:pt idx="27">
                  <c:v>39187</c:v>
                </c:pt>
                <c:pt idx="28">
                  <c:v>39217</c:v>
                </c:pt>
                <c:pt idx="29">
                  <c:v>39248</c:v>
                </c:pt>
                <c:pt idx="30">
                  <c:v>39278</c:v>
                </c:pt>
                <c:pt idx="31">
                  <c:v>39309</c:v>
                </c:pt>
                <c:pt idx="32">
                  <c:v>39340</c:v>
                </c:pt>
                <c:pt idx="33">
                  <c:v>39370</c:v>
                </c:pt>
                <c:pt idx="34">
                  <c:v>39401</c:v>
                </c:pt>
                <c:pt idx="35">
                  <c:v>39446</c:v>
                </c:pt>
                <c:pt idx="36">
                  <c:v>39478</c:v>
                </c:pt>
                <c:pt idx="37">
                  <c:v>39507</c:v>
                </c:pt>
                <c:pt idx="38">
                  <c:v>39538</c:v>
                </c:pt>
                <c:pt idx="39">
                  <c:v>39568</c:v>
                </c:pt>
                <c:pt idx="40">
                  <c:v>39599</c:v>
                </c:pt>
                <c:pt idx="41">
                  <c:v>39629</c:v>
                </c:pt>
                <c:pt idx="42">
                  <c:v>39659</c:v>
                </c:pt>
                <c:pt idx="43">
                  <c:v>39690</c:v>
                </c:pt>
                <c:pt idx="44">
                  <c:v>39721</c:v>
                </c:pt>
                <c:pt idx="45">
                  <c:v>39751</c:v>
                </c:pt>
                <c:pt idx="46">
                  <c:v>39782</c:v>
                </c:pt>
                <c:pt idx="47">
                  <c:v>39812</c:v>
                </c:pt>
                <c:pt idx="48">
                  <c:v>39843</c:v>
                </c:pt>
                <c:pt idx="49">
                  <c:v>39872</c:v>
                </c:pt>
                <c:pt idx="50">
                  <c:v>39902</c:v>
                </c:pt>
                <c:pt idx="51">
                  <c:v>39933</c:v>
                </c:pt>
                <c:pt idx="52">
                  <c:v>39963</c:v>
                </c:pt>
                <c:pt idx="53">
                  <c:v>39994</c:v>
                </c:pt>
                <c:pt idx="54">
                  <c:v>40024</c:v>
                </c:pt>
                <c:pt idx="55">
                  <c:v>40055</c:v>
                </c:pt>
                <c:pt idx="56">
                  <c:v>40086</c:v>
                </c:pt>
                <c:pt idx="57">
                  <c:v>40116</c:v>
                </c:pt>
                <c:pt idx="58">
                  <c:v>40147</c:v>
                </c:pt>
                <c:pt idx="59">
                  <c:v>40177</c:v>
                </c:pt>
                <c:pt idx="60">
                  <c:v>40208</c:v>
                </c:pt>
                <c:pt idx="61">
                  <c:v>40237</c:v>
                </c:pt>
                <c:pt idx="62">
                  <c:v>40267</c:v>
                </c:pt>
                <c:pt idx="63">
                  <c:v>40298</c:v>
                </c:pt>
                <c:pt idx="64">
                  <c:v>40328</c:v>
                </c:pt>
                <c:pt idx="65">
                  <c:v>40359</c:v>
                </c:pt>
                <c:pt idx="66">
                  <c:v>40389</c:v>
                </c:pt>
                <c:pt idx="67">
                  <c:v>40420</c:v>
                </c:pt>
                <c:pt idx="68">
                  <c:v>40451</c:v>
                </c:pt>
                <c:pt idx="69">
                  <c:v>40481</c:v>
                </c:pt>
                <c:pt idx="70">
                  <c:v>40512</c:v>
                </c:pt>
                <c:pt idx="71">
                  <c:v>40542</c:v>
                </c:pt>
                <c:pt idx="72">
                  <c:v>40573</c:v>
                </c:pt>
                <c:pt idx="73">
                  <c:v>40602</c:v>
                </c:pt>
                <c:pt idx="74">
                  <c:v>40632</c:v>
                </c:pt>
                <c:pt idx="75">
                  <c:v>40663</c:v>
                </c:pt>
                <c:pt idx="76">
                  <c:v>40693</c:v>
                </c:pt>
                <c:pt idx="77">
                  <c:v>40724</c:v>
                </c:pt>
                <c:pt idx="78">
                  <c:v>40754</c:v>
                </c:pt>
                <c:pt idx="79">
                  <c:v>40785</c:v>
                </c:pt>
                <c:pt idx="80">
                  <c:v>40816</c:v>
                </c:pt>
                <c:pt idx="81">
                  <c:v>40846</c:v>
                </c:pt>
                <c:pt idx="82">
                  <c:v>40877</c:v>
                </c:pt>
                <c:pt idx="83">
                  <c:v>40907</c:v>
                </c:pt>
                <c:pt idx="84">
                  <c:v>40938</c:v>
                </c:pt>
                <c:pt idx="85">
                  <c:v>40968</c:v>
                </c:pt>
                <c:pt idx="86">
                  <c:v>40998</c:v>
                </c:pt>
                <c:pt idx="87">
                  <c:v>41029</c:v>
                </c:pt>
                <c:pt idx="88">
                  <c:v>41059</c:v>
                </c:pt>
                <c:pt idx="89">
                  <c:v>41090</c:v>
                </c:pt>
                <c:pt idx="90">
                  <c:v>41120</c:v>
                </c:pt>
                <c:pt idx="91">
                  <c:v>41151</c:v>
                </c:pt>
                <c:pt idx="92">
                  <c:v>41182</c:v>
                </c:pt>
                <c:pt idx="93">
                  <c:v>41212</c:v>
                </c:pt>
                <c:pt idx="94">
                  <c:v>41243</c:v>
                </c:pt>
                <c:pt idx="95">
                  <c:v>41273</c:v>
                </c:pt>
                <c:pt idx="96">
                  <c:v>41304</c:v>
                </c:pt>
                <c:pt idx="97">
                  <c:v>41333</c:v>
                </c:pt>
                <c:pt idx="98">
                  <c:v>41363</c:v>
                </c:pt>
                <c:pt idx="99">
                  <c:v>41394</c:v>
                </c:pt>
                <c:pt idx="100">
                  <c:v>41424</c:v>
                </c:pt>
                <c:pt idx="101">
                  <c:v>41455</c:v>
                </c:pt>
                <c:pt idx="102">
                  <c:v>41485</c:v>
                </c:pt>
                <c:pt idx="103">
                  <c:v>41516</c:v>
                </c:pt>
                <c:pt idx="104">
                  <c:v>41547</c:v>
                </c:pt>
                <c:pt idx="105">
                  <c:v>41577</c:v>
                </c:pt>
                <c:pt idx="106">
                  <c:v>41608</c:v>
                </c:pt>
                <c:pt idx="107">
                  <c:v>41638</c:v>
                </c:pt>
                <c:pt idx="108">
                  <c:v>41669</c:v>
                </c:pt>
                <c:pt idx="109">
                  <c:v>41698</c:v>
                </c:pt>
                <c:pt idx="110">
                  <c:v>41728</c:v>
                </c:pt>
                <c:pt idx="111">
                  <c:v>41759</c:v>
                </c:pt>
                <c:pt idx="112">
                  <c:v>41789</c:v>
                </c:pt>
                <c:pt idx="113">
                  <c:v>41820</c:v>
                </c:pt>
                <c:pt idx="114">
                  <c:v>41850</c:v>
                </c:pt>
                <c:pt idx="115">
                  <c:v>41881</c:v>
                </c:pt>
                <c:pt idx="116">
                  <c:v>41912</c:v>
                </c:pt>
                <c:pt idx="117">
                  <c:v>41942</c:v>
                </c:pt>
                <c:pt idx="118">
                  <c:v>41973</c:v>
                </c:pt>
                <c:pt idx="119">
                  <c:v>42003</c:v>
                </c:pt>
                <c:pt idx="120">
                  <c:v>42034</c:v>
                </c:pt>
                <c:pt idx="121">
                  <c:v>42063</c:v>
                </c:pt>
                <c:pt idx="122">
                  <c:v>42093</c:v>
                </c:pt>
                <c:pt idx="123">
                  <c:v>42124</c:v>
                </c:pt>
                <c:pt idx="124">
                  <c:v>42154</c:v>
                </c:pt>
                <c:pt idx="125">
                  <c:v>42185</c:v>
                </c:pt>
                <c:pt idx="126">
                  <c:v>42215</c:v>
                </c:pt>
                <c:pt idx="127">
                  <c:v>42246</c:v>
                </c:pt>
                <c:pt idx="128">
                  <c:v>42277</c:v>
                </c:pt>
                <c:pt idx="129">
                  <c:v>42307</c:v>
                </c:pt>
                <c:pt idx="130">
                  <c:v>42338</c:v>
                </c:pt>
                <c:pt idx="131">
                  <c:v>42368</c:v>
                </c:pt>
                <c:pt idx="132">
                  <c:v>42399</c:v>
                </c:pt>
                <c:pt idx="133">
                  <c:v>42429</c:v>
                </c:pt>
                <c:pt idx="134">
                  <c:v>42459</c:v>
                </c:pt>
                <c:pt idx="135">
                  <c:v>42490</c:v>
                </c:pt>
                <c:pt idx="136">
                  <c:v>42520</c:v>
                </c:pt>
                <c:pt idx="137">
                  <c:v>42551</c:v>
                </c:pt>
                <c:pt idx="138">
                  <c:v>42581</c:v>
                </c:pt>
                <c:pt idx="139">
                  <c:v>42612</c:v>
                </c:pt>
                <c:pt idx="140">
                  <c:v>42643</c:v>
                </c:pt>
                <c:pt idx="141">
                  <c:v>42673</c:v>
                </c:pt>
                <c:pt idx="142">
                  <c:v>42704</c:v>
                </c:pt>
                <c:pt idx="143">
                  <c:v>42734</c:v>
                </c:pt>
                <c:pt idx="144">
                  <c:v>42765</c:v>
                </c:pt>
                <c:pt idx="145">
                  <c:v>42794</c:v>
                </c:pt>
                <c:pt idx="146">
                  <c:v>42824</c:v>
                </c:pt>
                <c:pt idx="147">
                  <c:v>42855</c:v>
                </c:pt>
                <c:pt idx="148">
                  <c:v>42885</c:v>
                </c:pt>
                <c:pt idx="149">
                  <c:v>42916</c:v>
                </c:pt>
                <c:pt idx="150">
                  <c:v>42946</c:v>
                </c:pt>
                <c:pt idx="151">
                  <c:v>42977</c:v>
                </c:pt>
                <c:pt idx="152">
                  <c:v>43008</c:v>
                </c:pt>
                <c:pt idx="153">
                  <c:v>43038</c:v>
                </c:pt>
                <c:pt idx="154">
                  <c:v>43069</c:v>
                </c:pt>
                <c:pt idx="155">
                  <c:v>43099</c:v>
                </c:pt>
                <c:pt idx="156">
                  <c:v>43130</c:v>
                </c:pt>
                <c:pt idx="157">
                  <c:v>43159</c:v>
                </c:pt>
                <c:pt idx="158">
                  <c:v>43189</c:v>
                </c:pt>
                <c:pt idx="159">
                  <c:v>43220</c:v>
                </c:pt>
                <c:pt idx="160">
                  <c:v>43250</c:v>
                </c:pt>
                <c:pt idx="161">
                  <c:v>43281</c:v>
                </c:pt>
                <c:pt idx="162">
                  <c:v>43311</c:v>
                </c:pt>
                <c:pt idx="163">
                  <c:v>43342</c:v>
                </c:pt>
                <c:pt idx="164">
                  <c:v>43373</c:v>
                </c:pt>
                <c:pt idx="165">
                  <c:v>43403</c:v>
                </c:pt>
                <c:pt idx="166">
                  <c:v>43434</c:v>
                </c:pt>
                <c:pt idx="167">
                  <c:v>43464</c:v>
                </c:pt>
                <c:pt idx="168">
                  <c:v>43495</c:v>
                </c:pt>
                <c:pt idx="169">
                  <c:v>43524</c:v>
                </c:pt>
                <c:pt idx="170">
                  <c:v>43554</c:v>
                </c:pt>
                <c:pt idx="171">
                  <c:v>43585</c:v>
                </c:pt>
                <c:pt idx="172">
                  <c:v>43615</c:v>
                </c:pt>
                <c:pt idx="173">
                  <c:v>43646</c:v>
                </c:pt>
                <c:pt idx="174">
                  <c:v>43676</c:v>
                </c:pt>
                <c:pt idx="175">
                  <c:v>43707</c:v>
                </c:pt>
                <c:pt idx="176">
                  <c:v>43738</c:v>
                </c:pt>
                <c:pt idx="177">
                  <c:v>43768</c:v>
                </c:pt>
                <c:pt idx="178">
                  <c:v>43799</c:v>
                </c:pt>
                <c:pt idx="179">
                  <c:v>43829</c:v>
                </c:pt>
                <c:pt idx="180">
                  <c:v>43860</c:v>
                </c:pt>
                <c:pt idx="181">
                  <c:v>43889</c:v>
                </c:pt>
                <c:pt idx="182">
                  <c:v>43920</c:v>
                </c:pt>
                <c:pt idx="183">
                  <c:v>43951</c:v>
                </c:pt>
                <c:pt idx="184">
                  <c:v>43981</c:v>
                </c:pt>
                <c:pt idx="185">
                  <c:v>44012</c:v>
                </c:pt>
                <c:pt idx="186">
                  <c:v>44042</c:v>
                </c:pt>
                <c:pt idx="187">
                  <c:v>44073</c:v>
                </c:pt>
                <c:pt idx="188">
                  <c:v>44104</c:v>
                </c:pt>
                <c:pt idx="189">
                  <c:v>44134</c:v>
                </c:pt>
                <c:pt idx="190">
                  <c:v>44165</c:v>
                </c:pt>
                <c:pt idx="191">
                  <c:v>44195</c:v>
                </c:pt>
                <c:pt idx="192">
                  <c:v>44226</c:v>
                </c:pt>
                <c:pt idx="193">
                  <c:v>44255</c:v>
                </c:pt>
                <c:pt idx="194">
                  <c:v>44285</c:v>
                </c:pt>
                <c:pt idx="195">
                  <c:v>44316</c:v>
                </c:pt>
                <c:pt idx="196">
                  <c:v>44346</c:v>
                </c:pt>
                <c:pt idx="197">
                  <c:v>44377</c:v>
                </c:pt>
                <c:pt idx="198">
                  <c:v>44407</c:v>
                </c:pt>
                <c:pt idx="199">
                  <c:v>44438</c:v>
                </c:pt>
                <c:pt idx="200">
                  <c:v>44469</c:v>
                </c:pt>
                <c:pt idx="201">
                  <c:v>44499</c:v>
                </c:pt>
                <c:pt idx="202">
                  <c:v>44530</c:v>
                </c:pt>
                <c:pt idx="203">
                  <c:v>44560</c:v>
                </c:pt>
                <c:pt idx="204">
                  <c:v>44591</c:v>
                </c:pt>
                <c:pt idx="205">
                  <c:v>44620</c:v>
                </c:pt>
                <c:pt idx="206">
                  <c:v>44650</c:v>
                </c:pt>
                <c:pt idx="207">
                  <c:v>44681</c:v>
                </c:pt>
                <c:pt idx="208">
                  <c:v>44711</c:v>
                </c:pt>
                <c:pt idx="209">
                  <c:v>44742</c:v>
                </c:pt>
                <c:pt idx="210">
                  <c:v>44772</c:v>
                </c:pt>
                <c:pt idx="211">
                  <c:v>44803</c:v>
                </c:pt>
                <c:pt idx="212">
                  <c:v>44834</c:v>
                </c:pt>
                <c:pt idx="213">
                  <c:v>44864</c:v>
                </c:pt>
                <c:pt idx="214">
                  <c:v>44895</c:v>
                </c:pt>
                <c:pt idx="215">
                  <c:v>44925</c:v>
                </c:pt>
                <c:pt idx="216">
                  <c:v>44956</c:v>
                </c:pt>
                <c:pt idx="217">
                  <c:v>44985</c:v>
                </c:pt>
                <c:pt idx="218">
                  <c:v>45015</c:v>
                </c:pt>
                <c:pt idx="219">
                  <c:v>45046</c:v>
                </c:pt>
                <c:pt idx="220">
                  <c:v>45076</c:v>
                </c:pt>
                <c:pt idx="221">
                  <c:v>45107</c:v>
                </c:pt>
                <c:pt idx="222">
                  <c:v>45137</c:v>
                </c:pt>
                <c:pt idx="223">
                  <c:v>45168</c:v>
                </c:pt>
                <c:pt idx="224">
                  <c:v>45199</c:v>
                </c:pt>
                <c:pt idx="225">
                  <c:v>45229</c:v>
                </c:pt>
                <c:pt idx="226">
                  <c:v>45260</c:v>
                </c:pt>
                <c:pt idx="227">
                  <c:v>45290</c:v>
                </c:pt>
              </c:numCache>
            </c:numRef>
          </c:cat>
          <c:val>
            <c:numRef>
              <c:f>Tabelle0!$B$6:$B$267</c:f>
              <c:numCache>
                <c:formatCode>_-* #,##0\ _€_-;\-* #,##0\ _€_-;_-* "-"??\ _€_-;_-@_-</c:formatCode>
                <c:ptCount val="262"/>
                <c:pt idx="0">
                  <c:v>125900</c:v>
                </c:pt>
                <c:pt idx="1">
                  <c:v>123900</c:v>
                </c:pt>
                <c:pt idx="2">
                  <c:v>124900</c:v>
                </c:pt>
                <c:pt idx="3">
                  <c:v>127400</c:v>
                </c:pt>
                <c:pt idx="4">
                  <c:v>129700</c:v>
                </c:pt>
                <c:pt idx="5">
                  <c:v>130700</c:v>
                </c:pt>
                <c:pt idx="6">
                  <c:v>134100</c:v>
                </c:pt>
                <c:pt idx="7">
                  <c:v>136300</c:v>
                </c:pt>
                <c:pt idx="8">
                  <c:v>135200</c:v>
                </c:pt>
                <c:pt idx="9">
                  <c:v>136200</c:v>
                </c:pt>
                <c:pt idx="10">
                  <c:v>137200</c:v>
                </c:pt>
                <c:pt idx="11">
                  <c:v>139300</c:v>
                </c:pt>
                <c:pt idx="12">
                  <c:v>143500</c:v>
                </c:pt>
                <c:pt idx="13">
                  <c:v>140600</c:v>
                </c:pt>
                <c:pt idx="14">
                  <c:v>141100</c:v>
                </c:pt>
                <c:pt idx="15">
                  <c:v>143500</c:v>
                </c:pt>
                <c:pt idx="16">
                  <c:v>145500</c:v>
                </c:pt>
                <c:pt idx="17">
                  <c:v>146800</c:v>
                </c:pt>
                <c:pt idx="18">
                  <c:v>149500</c:v>
                </c:pt>
                <c:pt idx="19">
                  <c:v>152100</c:v>
                </c:pt>
                <c:pt idx="20">
                  <c:v>151100</c:v>
                </c:pt>
                <c:pt idx="21">
                  <c:v>151500</c:v>
                </c:pt>
                <c:pt idx="22">
                  <c:v>152900</c:v>
                </c:pt>
                <c:pt idx="23">
                  <c:v>154700</c:v>
                </c:pt>
                <c:pt idx="24">
                  <c:v>160100</c:v>
                </c:pt>
                <c:pt idx="25">
                  <c:v>155700</c:v>
                </c:pt>
                <c:pt idx="26">
                  <c:v>156400</c:v>
                </c:pt>
                <c:pt idx="27">
                  <c:v>158900</c:v>
                </c:pt>
                <c:pt idx="28">
                  <c:v>161100</c:v>
                </c:pt>
                <c:pt idx="29">
                  <c:v>161100</c:v>
                </c:pt>
                <c:pt idx="30">
                  <c:v>163700</c:v>
                </c:pt>
                <c:pt idx="31">
                  <c:v>166000</c:v>
                </c:pt>
                <c:pt idx="32">
                  <c:v>165100</c:v>
                </c:pt>
                <c:pt idx="33">
                  <c:v>164600</c:v>
                </c:pt>
                <c:pt idx="34">
                  <c:v>165800</c:v>
                </c:pt>
                <c:pt idx="35">
                  <c:v>167300</c:v>
                </c:pt>
                <c:pt idx="36">
                  <c:v>171973</c:v>
                </c:pt>
                <c:pt idx="37">
                  <c:v>167906</c:v>
                </c:pt>
                <c:pt idx="38">
                  <c:v>169425</c:v>
                </c:pt>
                <c:pt idx="39">
                  <c:v>170782</c:v>
                </c:pt>
                <c:pt idx="40">
                  <c:v>173582</c:v>
                </c:pt>
                <c:pt idx="41">
                  <c:v>174017</c:v>
                </c:pt>
                <c:pt idx="42">
                  <c:v>176243</c:v>
                </c:pt>
                <c:pt idx="43">
                  <c:v>178195</c:v>
                </c:pt>
                <c:pt idx="44">
                  <c:v>177233</c:v>
                </c:pt>
                <c:pt idx="45">
                  <c:v>177727</c:v>
                </c:pt>
                <c:pt idx="46">
                  <c:v>188310</c:v>
                </c:pt>
                <c:pt idx="47">
                  <c:v>189567</c:v>
                </c:pt>
                <c:pt idx="48">
                  <c:v>195212</c:v>
                </c:pt>
                <c:pt idx="49">
                  <c:v>177013</c:v>
                </c:pt>
                <c:pt idx="50">
                  <c:v>177687</c:v>
                </c:pt>
                <c:pt idx="51">
                  <c:v>178984</c:v>
                </c:pt>
                <c:pt idx="52">
                  <c:v>180616</c:v>
                </c:pt>
                <c:pt idx="53">
                  <c:v>180729</c:v>
                </c:pt>
                <c:pt idx="54">
                  <c:v>182231</c:v>
                </c:pt>
                <c:pt idx="55">
                  <c:v>185567</c:v>
                </c:pt>
                <c:pt idx="56">
                  <c:v>184203</c:v>
                </c:pt>
                <c:pt idx="57">
                  <c:v>184274</c:v>
                </c:pt>
                <c:pt idx="58">
                  <c:v>185037</c:v>
                </c:pt>
                <c:pt idx="59">
                  <c:v>186538</c:v>
                </c:pt>
                <c:pt idx="60">
                  <c:v>190802</c:v>
                </c:pt>
                <c:pt idx="61">
                  <c:v>187887</c:v>
                </c:pt>
                <c:pt idx="62">
                  <c:v>188517</c:v>
                </c:pt>
                <c:pt idx="63">
                  <c:v>191435</c:v>
                </c:pt>
                <c:pt idx="64">
                  <c:v>192053</c:v>
                </c:pt>
                <c:pt idx="65">
                  <c:v>193242</c:v>
                </c:pt>
                <c:pt idx="66">
                  <c:v>195503</c:v>
                </c:pt>
                <c:pt idx="67">
                  <c:v>197160</c:v>
                </c:pt>
                <c:pt idx="68">
                  <c:v>195821</c:v>
                </c:pt>
                <c:pt idx="69">
                  <c:v>195435</c:v>
                </c:pt>
                <c:pt idx="70">
                  <c:v>195466</c:v>
                </c:pt>
                <c:pt idx="71">
                  <c:v>196567</c:v>
                </c:pt>
                <c:pt idx="72">
                  <c:v>200381</c:v>
                </c:pt>
                <c:pt idx="73">
                  <c:v>197584</c:v>
                </c:pt>
                <c:pt idx="74">
                  <c:v>197407</c:v>
                </c:pt>
                <c:pt idx="75">
                  <c:v>198022</c:v>
                </c:pt>
                <c:pt idx="76">
                  <c:v>199548</c:v>
                </c:pt>
                <c:pt idx="77">
                  <c:v>200942</c:v>
                </c:pt>
                <c:pt idx="78">
                  <c:v>203491</c:v>
                </c:pt>
                <c:pt idx="79">
                  <c:v>205505</c:v>
                </c:pt>
                <c:pt idx="80">
                  <c:v>204517</c:v>
                </c:pt>
                <c:pt idx="81">
                  <c:v>205811</c:v>
                </c:pt>
                <c:pt idx="82">
                  <c:v>207572</c:v>
                </c:pt>
                <c:pt idx="83">
                  <c:v>209086</c:v>
                </c:pt>
                <c:pt idx="84">
                  <c:v>212619</c:v>
                </c:pt>
                <c:pt idx="85">
                  <c:v>209566</c:v>
                </c:pt>
                <c:pt idx="86">
                  <c:v>209434</c:v>
                </c:pt>
                <c:pt idx="87">
                  <c:v>209277</c:v>
                </c:pt>
                <c:pt idx="88">
                  <c:v>210262</c:v>
                </c:pt>
                <c:pt idx="89">
                  <c:v>212319</c:v>
                </c:pt>
                <c:pt idx="90">
                  <c:v>215187</c:v>
                </c:pt>
                <c:pt idx="91">
                  <c:v>216864</c:v>
                </c:pt>
                <c:pt idx="92">
                  <c:v>215925</c:v>
                </c:pt>
                <c:pt idx="93">
                  <c:v>214687</c:v>
                </c:pt>
                <c:pt idx="94">
                  <c:v>214362</c:v>
                </c:pt>
                <c:pt idx="95">
                  <c:v>214223</c:v>
                </c:pt>
                <c:pt idx="96">
                  <c:v>216262</c:v>
                </c:pt>
                <c:pt idx="97">
                  <c:v>212697</c:v>
                </c:pt>
                <c:pt idx="98">
                  <c:v>212135</c:v>
                </c:pt>
                <c:pt idx="99">
                  <c:v>214668</c:v>
                </c:pt>
                <c:pt idx="100">
                  <c:v>217141</c:v>
                </c:pt>
                <c:pt idx="101">
                  <c:v>217885</c:v>
                </c:pt>
                <c:pt idx="102">
                  <c:v>219601</c:v>
                </c:pt>
                <c:pt idx="103">
                  <c:v>221042</c:v>
                </c:pt>
                <c:pt idx="104">
                  <c:v>220683</c:v>
                </c:pt>
                <c:pt idx="105">
                  <c:v>220897</c:v>
                </c:pt>
                <c:pt idx="106">
                  <c:v>221494</c:v>
                </c:pt>
                <c:pt idx="107">
                  <c:v>222868</c:v>
                </c:pt>
                <c:pt idx="108">
                  <c:v>226563</c:v>
                </c:pt>
                <c:pt idx="109">
                  <c:v>213529</c:v>
                </c:pt>
                <c:pt idx="110">
                  <c:v>213708</c:v>
                </c:pt>
                <c:pt idx="111">
                  <c:v>215622</c:v>
                </c:pt>
                <c:pt idx="112">
                  <c:v>217048</c:v>
                </c:pt>
                <c:pt idx="113">
                  <c:v>218313</c:v>
                </c:pt>
                <c:pt idx="114">
                  <c:v>220257</c:v>
                </c:pt>
                <c:pt idx="115">
                  <c:v>222648</c:v>
                </c:pt>
                <c:pt idx="116">
                  <c:v>222525</c:v>
                </c:pt>
                <c:pt idx="117">
                  <c:v>222791</c:v>
                </c:pt>
                <c:pt idx="118">
                  <c:v>223586</c:v>
                </c:pt>
                <c:pt idx="119">
                  <c:v>224779</c:v>
                </c:pt>
                <c:pt idx="120">
                  <c:v>229746</c:v>
                </c:pt>
                <c:pt idx="121">
                  <c:v>228939</c:v>
                </c:pt>
                <c:pt idx="122">
                  <c:v>229738</c:v>
                </c:pt>
                <c:pt idx="123">
                  <c:v>231959</c:v>
                </c:pt>
                <c:pt idx="124">
                  <c:v>233769</c:v>
                </c:pt>
                <c:pt idx="125">
                  <c:v>234871</c:v>
                </c:pt>
                <c:pt idx="126">
                  <c:v>238343</c:v>
                </c:pt>
                <c:pt idx="127">
                  <c:v>241619</c:v>
                </c:pt>
                <c:pt idx="128">
                  <c:v>241151</c:v>
                </c:pt>
                <c:pt idx="129">
                  <c:v>240339</c:v>
                </c:pt>
                <c:pt idx="130">
                  <c:v>240072</c:v>
                </c:pt>
                <c:pt idx="131">
                  <c:v>241853</c:v>
                </c:pt>
                <c:pt idx="132">
                  <c:v>244163</c:v>
                </c:pt>
                <c:pt idx="133">
                  <c:v>242222</c:v>
                </c:pt>
                <c:pt idx="134">
                  <c:v>242650</c:v>
                </c:pt>
                <c:pt idx="135">
                  <c:v>243263</c:v>
                </c:pt>
                <c:pt idx="136">
                  <c:v>244222</c:v>
                </c:pt>
                <c:pt idx="137">
                  <c:v>243690</c:v>
                </c:pt>
                <c:pt idx="138">
                  <c:v>245223</c:v>
                </c:pt>
                <c:pt idx="139">
                  <c:v>247353</c:v>
                </c:pt>
                <c:pt idx="140">
                  <c:v>246519</c:v>
                </c:pt>
                <c:pt idx="141">
                  <c:v>245944</c:v>
                </c:pt>
                <c:pt idx="142">
                  <c:v>245443</c:v>
                </c:pt>
                <c:pt idx="143">
                  <c:v>245696</c:v>
                </c:pt>
                <c:pt idx="144">
                  <c:v>248075</c:v>
                </c:pt>
                <c:pt idx="145">
                  <c:v>245385</c:v>
                </c:pt>
                <c:pt idx="146">
                  <c:v>246575</c:v>
                </c:pt>
                <c:pt idx="147">
                  <c:v>247689</c:v>
                </c:pt>
                <c:pt idx="148">
                  <c:v>249267</c:v>
                </c:pt>
                <c:pt idx="149">
                  <c:v>248610</c:v>
                </c:pt>
                <c:pt idx="150">
                  <c:v>249542</c:v>
                </c:pt>
                <c:pt idx="151">
                  <c:v>251640</c:v>
                </c:pt>
                <c:pt idx="152">
                  <c:v>250373</c:v>
                </c:pt>
                <c:pt idx="153">
                  <c:v>250089</c:v>
                </c:pt>
                <c:pt idx="154">
                  <c:v>250902</c:v>
                </c:pt>
                <c:pt idx="155">
                  <c:v>250873</c:v>
                </c:pt>
                <c:pt idx="156">
                  <c:v>252858</c:v>
                </c:pt>
                <c:pt idx="157">
                  <c:v>250098</c:v>
                </c:pt>
                <c:pt idx="158">
                  <c:v>249837</c:v>
                </c:pt>
                <c:pt idx="159">
                  <c:v>248348</c:v>
                </c:pt>
                <c:pt idx="160">
                  <c:v>250264</c:v>
                </c:pt>
                <c:pt idx="161">
                  <c:v>250211</c:v>
                </c:pt>
                <c:pt idx="162">
                  <c:v>252748</c:v>
                </c:pt>
                <c:pt idx="163">
                  <c:v>255962</c:v>
                </c:pt>
                <c:pt idx="164">
                  <c:v>256431</c:v>
                </c:pt>
                <c:pt idx="165">
                  <c:v>256126</c:v>
                </c:pt>
                <c:pt idx="166">
                  <c:v>256261</c:v>
                </c:pt>
                <c:pt idx="167">
                  <c:v>257218</c:v>
                </c:pt>
                <c:pt idx="168">
                  <c:v>260032</c:v>
                </c:pt>
                <c:pt idx="169">
                  <c:v>267574</c:v>
                </c:pt>
                <c:pt idx="170">
                  <c:v>267961</c:v>
                </c:pt>
                <c:pt idx="171">
                  <c:v>269145</c:v>
                </c:pt>
                <c:pt idx="172">
                  <c:v>271266</c:v>
                </c:pt>
                <c:pt idx="173">
                  <c:v>272097</c:v>
                </c:pt>
                <c:pt idx="174">
                  <c:v>274156</c:v>
                </c:pt>
                <c:pt idx="175">
                  <c:v>277310</c:v>
                </c:pt>
                <c:pt idx="176">
                  <c:v>276646</c:v>
                </c:pt>
                <c:pt idx="177">
                  <c:v>277419</c:v>
                </c:pt>
                <c:pt idx="178">
                  <c:v>277630</c:v>
                </c:pt>
                <c:pt idx="179">
                  <c:v>278369</c:v>
                </c:pt>
                <c:pt idx="180">
                  <c:v>281765</c:v>
                </c:pt>
                <c:pt idx="181">
                  <c:v>281174</c:v>
                </c:pt>
                <c:pt idx="182">
                  <c:v>281302</c:v>
                </c:pt>
                <c:pt idx="183">
                  <c:v>282202</c:v>
                </c:pt>
                <c:pt idx="184">
                  <c:v>286520</c:v>
                </c:pt>
                <c:pt idx="185">
                  <c:v>291798</c:v>
                </c:pt>
                <c:pt idx="186">
                  <c:v>296539</c:v>
                </c:pt>
                <c:pt idx="187">
                  <c:v>300404</c:v>
                </c:pt>
                <c:pt idx="188">
                  <c:v>301268</c:v>
                </c:pt>
                <c:pt idx="189">
                  <c:v>301869</c:v>
                </c:pt>
                <c:pt idx="190">
                  <c:v>303605</c:v>
                </c:pt>
                <c:pt idx="191">
                  <c:v>306646</c:v>
                </c:pt>
                <c:pt idx="192">
                  <c:v>312245</c:v>
                </c:pt>
                <c:pt idx="193">
                  <c:v>313098</c:v>
                </c:pt>
                <c:pt idx="194">
                  <c:v>314579</c:v>
                </c:pt>
                <c:pt idx="195">
                  <c:v>317272</c:v>
                </c:pt>
                <c:pt idx="196">
                  <c:v>319856</c:v>
                </c:pt>
                <c:pt idx="197">
                  <c:v>322788</c:v>
                </c:pt>
                <c:pt idx="198">
                  <c:v>325094</c:v>
                </c:pt>
                <c:pt idx="199">
                  <c:v>328829</c:v>
                </c:pt>
                <c:pt idx="200">
                  <c:v>329044</c:v>
                </c:pt>
                <c:pt idx="201">
                  <c:v>329818</c:v>
                </c:pt>
                <c:pt idx="202">
                  <c:v>331396</c:v>
                </c:pt>
                <c:pt idx="203">
                  <c:v>332600</c:v>
                </c:pt>
                <c:pt idx="204">
                  <c:v>337134</c:v>
                </c:pt>
                <c:pt idx="205">
                  <c:v>337891</c:v>
                </c:pt>
                <c:pt idx="206">
                  <c:v>340102</c:v>
                </c:pt>
                <c:pt idx="207">
                  <c:v>344343</c:v>
                </c:pt>
                <c:pt idx="208">
                  <c:v>346669</c:v>
                </c:pt>
                <c:pt idx="209">
                  <c:v>349379</c:v>
                </c:pt>
                <c:pt idx="210">
                  <c:v>349895</c:v>
                </c:pt>
                <c:pt idx="211">
                  <c:v>358984</c:v>
                </c:pt>
                <c:pt idx="212">
                  <c:v>371489</c:v>
                </c:pt>
                <c:pt idx="213">
                  <c:v>371759</c:v>
                </c:pt>
                <c:pt idx="214">
                  <c:v>371823</c:v>
                </c:pt>
                <c:pt idx="215">
                  <c:v>371513</c:v>
                </c:pt>
                <c:pt idx="216">
                  <c:v>373956</c:v>
                </c:pt>
                <c:pt idx="217">
                  <c:v>368874</c:v>
                </c:pt>
                <c:pt idx="218">
                  <c:v>368130</c:v>
                </c:pt>
                <c:pt idx="219">
                  <c:v>369027</c:v>
                </c:pt>
                <c:pt idx="220">
                  <c:v>369763</c:v>
                </c:pt>
                <c:pt idx="221">
                  <c:v>370663</c:v>
                </c:pt>
                <c:pt idx="222">
                  <c:v>371745</c:v>
                </c:pt>
                <c:pt idx="223">
                  <c:v>373056</c:v>
                </c:pt>
                <c:pt idx="224">
                  <c:v>371164</c:v>
                </c:pt>
                <c:pt idx="225">
                  <c:v>369440</c:v>
                </c:pt>
                <c:pt idx="226">
                  <c:v>369440</c:v>
                </c:pt>
                <c:pt idx="227">
                  <c:v>369440</c:v>
                </c:pt>
                <c:pt idx="228">
                  <c:v>369440</c:v>
                </c:pt>
              </c:numCache>
            </c:numRef>
          </c:val>
          <c:smooth val="0"/>
          <c:extLst>
            <c:ext xmlns:c16="http://schemas.microsoft.com/office/drawing/2014/chart" uri="{C3380CC4-5D6E-409C-BE32-E72D297353CC}">
              <c16:uniqueId val="{00000000-3A04-4848-889F-98437DC24CE7}"/>
            </c:ext>
          </c:extLst>
        </c:ser>
        <c:ser>
          <c:idx val="2"/>
          <c:order val="1"/>
          <c:tx>
            <c:strRef>
              <c:f>Tabelle1!$B$6</c:f>
              <c:strCache>
                <c:ptCount val="1"/>
                <c:pt idx="0">
                  <c:v>M1</c:v>
                </c:pt>
              </c:strCache>
            </c:strRef>
          </c:tx>
          <c:marker>
            <c:symbol val="none"/>
          </c:marker>
          <c:cat>
            <c:numRef>
              <c:f>Tabelle1!$A$8:$A$273</c:f>
              <c:numCache>
                <c:formatCode>[$-407]mmm/\ yy;@</c:formatCode>
                <c:ptCount val="266"/>
                <c:pt idx="0">
                  <c:v>38367</c:v>
                </c:pt>
                <c:pt idx="1">
                  <c:v>38398</c:v>
                </c:pt>
                <c:pt idx="2">
                  <c:v>38426</c:v>
                </c:pt>
                <c:pt idx="3">
                  <c:v>38457</c:v>
                </c:pt>
                <c:pt idx="4">
                  <c:v>38487</c:v>
                </c:pt>
                <c:pt idx="5">
                  <c:v>38518</c:v>
                </c:pt>
                <c:pt idx="6">
                  <c:v>38548</c:v>
                </c:pt>
                <c:pt idx="7">
                  <c:v>38579</c:v>
                </c:pt>
                <c:pt idx="8">
                  <c:v>38610</c:v>
                </c:pt>
                <c:pt idx="9">
                  <c:v>38640</c:v>
                </c:pt>
                <c:pt idx="10">
                  <c:v>38671</c:v>
                </c:pt>
                <c:pt idx="11">
                  <c:v>38701</c:v>
                </c:pt>
                <c:pt idx="12">
                  <c:v>38732</c:v>
                </c:pt>
                <c:pt idx="13">
                  <c:v>38763</c:v>
                </c:pt>
                <c:pt idx="14">
                  <c:v>38791</c:v>
                </c:pt>
                <c:pt idx="15">
                  <c:v>38822</c:v>
                </c:pt>
                <c:pt idx="16">
                  <c:v>38852</c:v>
                </c:pt>
                <c:pt idx="17">
                  <c:v>38883</c:v>
                </c:pt>
                <c:pt idx="18">
                  <c:v>38913</c:v>
                </c:pt>
                <c:pt idx="19">
                  <c:v>38944</c:v>
                </c:pt>
                <c:pt idx="20">
                  <c:v>38975</c:v>
                </c:pt>
                <c:pt idx="21">
                  <c:v>39005</c:v>
                </c:pt>
                <c:pt idx="22">
                  <c:v>39036</c:v>
                </c:pt>
                <c:pt idx="23">
                  <c:v>39066</c:v>
                </c:pt>
                <c:pt idx="24">
                  <c:v>39097</c:v>
                </c:pt>
                <c:pt idx="25">
                  <c:v>39128</c:v>
                </c:pt>
                <c:pt idx="26">
                  <c:v>39156</c:v>
                </c:pt>
                <c:pt idx="27">
                  <c:v>39187</c:v>
                </c:pt>
                <c:pt idx="28">
                  <c:v>39217</c:v>
                </c:pt>
                <c:pt idx="29">
                  <c:v>39248</c:v>
                </c:pt>
                <c:pt idx="30">
                  <c:v>39278</c:v>
                </c:pt>
                <c:pt idx="31">
                  <c:v>39309</c:v>
                </c:pt>
                <c:pt idx="32">
                  <c:v>39340</c:v>
                </c:pt>
                <c:pt idx="33">
                  <c:v>39370</c:v>
                </c:pt>
                <c:pt idx="34">
                  <c:v>39401</c:v>
                </c:pt>
                <c:pt idx="35">
                  <c:v>39446</c:v>
                </c:pt>
                <c:pt idx="36">
                  <c:v>39478</c:v>
                </c:pt>
                <c:pt idx="37">
                  <c:v>39507</c:v>
                </c:pt>
                <c:pt idx="38">
                  <c:v>39538</c:v>
                </c:pt>
                <c:pt idx="39">
                  <c:v>39568</c:v>
                </c:pt>
                <c:pt idx="40">
                  <c:v>39599</c:v>
                </c:pt>
                <c:pt idx="41">
                  <c:v>39629</c:v>
                </c:pt>
                <c:pt idx="42">
                  <c:v>39659</c:v>
                </c:pt>
                <c:pt idx="43">
                  <c:v>39690</c:v>
                </c:pt>
                <c:pt idx="44">
                  <c:v>39721</c:v>
                </c:pt>
                <c:pt idx="45">
                  <c:v>39751</c:v>
                </c:pt>
                <c:pt idx="46">
                  <c:v>39782</c:v>
                </c:pt>
                <c:pt idx="47">
                  <c:v>39812</c:v>
                </c:pt>
                <c:pt idx="48">
                  <c:v>39843</c:v>
                </c:pt>
                <c:pt idx="49">
                  <c:v>39872</c:v>
                </c:pt>
                <c:pt idx="50">
                  <c:v>39902</c:v>
                </c:pt>
                <c:pt idx="51">
                  <c:v>39933</c:v>
                </c:pt>
                <c:pt idx="52">
                  <c:v>39963</c:v>
                </c:pt>
                <c:pt idx="53">
                  <c:v>39994</c:v>
                </c:pt>
                <c:pt idx="54">
                  <c:v>40024</c:v>
                </c:pt>
                <c:pt idx="55">
                  <c:v>40055</c:v>
                </c:pt>
                <c:pt idx="56">
                  <c:v>40086</c:v>
                </c:pt>
                <c:pt idx="57">
                  <c:v>40116</c:v>
                </c:pt>
                <c:pt idx="58">
                  <c:v>40147</c:v>
                </c:pt>
                <c:pt idx="59">
                  <c:v>40177</c:v>
                </c:pt>
                <c:pt idx="60">
                  <c:v>40208</c:v>
                </c:pt>
                <c:pt idx="61">
                  <c:v>40237</c:v>
                </c:pt>
                <c:pt idx="62">
                  <c:v>40267</c:v>
                </c:pt>
                <c:pt idx="63">
                  <c:v>40298</c:v>
                </c:pt>
                <c:pt idx="64">
                  <c:v>40328</c:v>
                </c:pt>
                <c:pt idx="65">
                  <c:v>40359</c:v>
                </c:pt>
                <c:pt idx="66">
                  <c:v>40389</c:v>
                </c:pt>
                <c:pt idx="67">
                  <c:v>40420</c:v>
                </c:pt>
                <c:pt idx="68">
                  <c:v>40451</c:v>
                </c:pt>
                <c:pt idx="69">
                  <c:v>40481</c:v>
                </c:pt>
                <c:pt idx="70">
                  <c:v>40512</c:v>
                </c:pt>
                <c:pt idx="71">
                  <c:v>40542</c:v>
                </c:pt>
                <c:pt idx="72">
                  <c:v>40573</c:v>
                </c:pt>
                <c:pt idx="73">
                  <c:v>40602</c:v>
                </c:pt>
                <c:pt idx="74">
                  <c:v>40632</c:v>
                </c:pt>
                <c:pt idx="75">
                  <c:v>40663</c:v>
                </c:pt>
                <c:pt idx="76">
                  <c:v>40693</c:v>
                </c:pt>
                <c:pt idx="77">
                  <c:v>40724</c:v>
                </c:pt>
                <c:pt idx="78">
                  <c:v>40754</c:v>
                </c:pt>
                <c:pt idx="79">
                  <c:v>40785</c:v>
                </c:pt>
                <c:pt idx="80">
                  <c:v>40816</c:v>
                </c:pt>
                <c:pt idx="81">
                  <c:v>40846</c:v>
                </c:pt>
                <c:pt idx="82">
                  <c:v>40877</c:v>
                </c:pt>
                <c:pt idx="83">
                  <c:v>40907</c:v>
                </c:pt>
                <c:pt idx="84">
                  <c:v>40938</c:v>
                </c:pt>
                <c:pt idx="85">
                  <c:v>40968</c:v>
                </c:pt>
                <c:pt idx="86">
                  <c:v>40998</c:v>
                </c:pt>
                <c:pt idx="87">
                  <c:v>41029</c:v>
                </c:pt>
                <c:pt idx="88">
                  <c:v>41059</c:v>
                </c:pt>
                <c:pt idx="89">
                  <c:v>41090</c:v>
                </c:pt>
                <c:pt idx="90">
                  <c:v>41120</c:v>
                </c:pt>
                <c:pt idx="91">
                  <c:v>41151</c:v>
                </c:pt>
                <c:pt idx="92">
                  <c:v>41182</c:v>
                </c:pt>
                <c:pt idx="93">
                  <c:v>41212</c:v>
                </c:pt>
                <c:pt idx="94">
                  <c:v>41243</c:v>
                </c:pt>
                <c:pt idx="95">
                  <c:v>41273</c:v>
                </c:pt>
                <c:pt idx="96">
                  <c:v>41304</c:v>
                </c:pt>
                <c:pt idx="97">
                  <c:v>41333</c:v>
                </c:pt>
                <c:pt idx="98">
                  <c:v>41363</c:v>
                </c:pt>
                <c:pt idx="99">
                  <c:v>41394</c:v>
                </c:pt>
                <c:pt idx="100">
                  <c:v>41424</c:v>
                </c:pt>
                <c:pt idx="101">
                  <c:v>41455</c:v>
                </c:pt>
                <c:pt idx="102">
                  <c:v>41485</c:v>
                </c:pt>
                <c:pt idx="103">
                  <c:v>41516</c:v>
                </c:pt>
                <c:pt idx="104">
                  <c:v>41547</c:v>
                </c:pt>
                <c:pt idx="105">
                  <c:v>41577</c:v>
                </c:pt>
                <c:pt idx="106">
                  <c:v>41608</c:v>
                </c:pt>
                <c:pt idx="107">
                  <c:v>41638</c:v>
                </c:pt>
                <c:pt idx="108">
                  <c:v>41669</c:v>
                </c:pt>
                <c:pt idx="109">
                  <c:v>41698</c:v>
                </c:pt>
                <c:pt idx="110">
                  <c:v>41728</c:v>
                </c:pt>
                <c:pt idx="111">
                  <c:v>41759</c:v>
                </c:pt>
                <c:pt idx="112">
                  <c:v>41789</c:v>
                </c:pt>
                <c:pt idx="113">
                  <c:v>41820</c:v>
                </c:pt>
                <c:pt idx="114">
                  <c:v>41850</c:v>
                </c:pt>
                <c:pt idx="115">
                  <c:v>41881</c:v>
                </c:pt>
                <c:pt idx="116">
                  <c:v>41912</c:v>
                </c:pt>
                <c:pt idx="117">
                  <c:v>41942</c:v>
                </c:pt>
                <c:pt idx="118">
                  <c:v>41973</c:v>
                </c:pt>
                <c:pt idx="119">
                  <c:v>42003</c:v>
                </c:pt>
                <c:pt idx="120">
                  <c:v>42034</c:v>
                </c:pt>
                <c:pt idx="121">
                  <c:v>42063</c:v>
                </c:pt>
                <c:pt idx="122">
                  <c:v>42093</c:v>
                </c:pt>
                <c:pt idx="123">
                  <c:v>42124</c:v>
                </c:pt>
                <c:pt idx="124">
                  <c:v>42154</c:v>
                </c:pt>
                <c:pt idx="125">
                  <c:v>42185</c:v>
                </c:pt>
                <c:pt idx="126">
                  <c:v>42215</c:v>
                </c:pt>
                <c:pt idx="127">
                  <c:v>42246</c:v>
                </c:pt>
                <c:pt idx="128">
                  <c:v>42277</c:v>
                </c:pt>
                <c:pt idx="129">
                  <c:v>42307</c:v>
                </c:pt>
                <c:pt idx="130">
                  <c:v>42338</c:v>
                </c:pt>
                <c:pt idx="131">
                  <c:v>42368</c:v>
                </c:pt>
                <c:pt idx="132">
                  <c:v>42399</c:v>
                </c:pt>
                <c:pt idx="133">
                  <c:v>42429</c:v>
                </c:pt>
                <c:pt idx="134">
                  <c:v>42459</c:v>
                </c:pt>
                <c:pt idx="135">
                  <c:v>42490</c:v>
                </c:pt>
                <c:pt idx="136">
                  <c:v>42520</c:v>
                </c:pt>
                <c:pt idx="137">
                  <c:v>42551</c:v>
                </c:pt>
                <c:pt idx="138">
                  <c:v>42581</c:v>
                </c:pt>
                <c:pt idx="139">
                  <c:v>42612</c:v>
                </c:pt>
                <c:pt idx="140">
                  <c:v>42643</c:v>
                </c:pt>
                <c:pt idx="141">
                  <c:v>42673</c:v>
                </c:pt>
                <c:pt idx="142">
                  <c:v>42704</c:v>
                </c:pt>
                <c:pt idx="143">
                  <c:v>42734</c:v>
                </c:pt>
                <c:pt idx="144">
                  <c:v>42765</c:v>
                </c:pt>
                <c:pt idx="145">
                  <c:v>42794</c:v>
                </c:pt>
                <c:pt idx="146">
                  <c:v>42824</c:v>
                </c:pt>
                <c:pt idx="147">
                  <c:v>42855</c:v>
                </c:pt>
                <c:pt idx="148">
                  <c:v>42885</c:v>
                </c:pt>
                <c:pt idx="149">
                  <c:v>42916</c:v>
                </c:pt>
                <c:pt idx="150">
                  <c:v>42946</c:v>
                </c:pt>
                <c:pt idx="151">
                  <c:v>42977</c:v>
                </c:pt>
                <c:pt idx="152">
                  <c:v>43008</c:v>
                </c:pt>
                <c:pt idx="153">
                  <c:v>43038</c:v>
                </c:pt>
                <c:pt idx="154">
                  <c:v>43069</c:v>
                </c:pt>
                <c:pt idx="155">
                  <c:v>43099</c:v>
                </c:pt>
                <c:pt idx="156">
                  <c:v>43130</c:v>
                </c:pt>
                <c:pt idx="157">
                  <c:v>43159</c:v>
                </c:pt>
                <c:pt idx="158">
                  <c:v>43189</c:v>
                </c:pt>
                <c:pt idx="159">
                  <c:v>43220</c:v>
                </c:pt>
                <c:pt idx="160">
                  <c:v>43250</c:v>
                </c:pt>
                <c:pt idx="161">
                  <c:v>43281</c:v>
                </c:pt>
                <c:pt idx="162">
                  <c:v>43311</c:v>
                </c:pt>
                <c:pt idx="163">
                  <c:v>43342</c:v>
                </c:pt>
                <c:pt idx="164">
                  <c:v>43373</c:v>
                </c:pt>
                <c:pt idx="165">
                  <c:v>43403</c:v>
                </c:pt>
                <c:pt idx="166">
                  <c:v>43434</c:v>
                </c:pt>
                <c:pt idx="167">
                  <c:v>43464</c:v>
                </c:pt>
                <c:pt idx="168">
                  <c:v>43495</c:v>
                </c:pt>
                <c:pt idx="169">
                  <c:v>43524</c:v>
                </c:pt>
                <c:pt idx="170">
                  <c:v>43554</c:v>
                </c:pt>
                <c:pt idx="171">
                  <c:v>43585</c:v>
                </c:pt>
                <c:pt idx="172">
                  <c:v>43615</c:v>
                </c:pt>
                <c:pt idx="173">
                  <c:v>43646</c:v>
                </c:pt>
                <c:pt idx="174">
                  <c:v>43676</c:v>
                </c:pt>
                <c:pt idx="175">
                  <c:v>43707</c:v>
                </c:pt>
                <c:pt idx="176">
                  <c:v>43738</c:v>
                </c:pt>
                <c:pt idx="177">
                  <c:v>43768</c:v>
                </c:pt>
                <c:pt idx="178">
                  <c:v>43799</c:v>
                </c:pt>
                <c:pt idx="179">
                  <c:v>43829</c:v>
                </c:pt>
                <c:pt idx="180">
                  <c:v>43860</c:v>
                </c:pt>
                <c:pt idx="181">
                  <c:v>43889</c:v>
                </c:pt>
                <c:pt idx="182">
                  <c:v>43920</c:v>
                </c:pt>
                <c:pt idx="183">
                  <c:v>43951</c:v>
                </c:pt>
                <c:pt idx="184">
                  <c:v>43981</c:v>
                </c:pt>
                <c:pt idx="185">
                  <c:v>44012</c:v>
                </c:pt>
                <c:pt idx="186">
                  <c:v>44042</c:v>
                </c:pt>
                <c:pt idx="187">
                  <c:v>44073</c:v>
                </c:pt>
                <c:pt idx="188">
                  <c:v>44104</c:v>
                </c:pt>
                <c:pt idx="189">
                  <c:v>44134</c:v>
                </c:pt>
                <c:pt idx="190">
                  <c:v>44165</c:v>
                </c:pt>
                <c:pt idx="191">
                  <c:v>44195</c:v>
                </c:pt>
                <c:pt idx="192">
                  <c:v>44226</c:v>
                </c:pt>
                <c:pt idx="193">
                  <c:v>44255</c:v>
                </c:pt>
                <c:pt idx="194">
                  <c:v>44285</c:v>
                </c:pt>
                <c:pt idx="195">
                  <c:v>44316</c:v>
                </c:pt>
                <c:pt idx="196">
                  <c:v>44346</c:v>
                </c:pt>
                <c:pt idx="197">
                  <c:v>44377</c:v>
                </c:pt>
                <c:pt idx="198">
                  <c:v>44407</c:v>
                </c:pt>
                <c:pt idx="199">
                  <c:v>44438</c:v>
                </c:pt>
                <c:pt idx="200">
                  <c:v>44469</c:v>
                </c:pt>
                <c:pt idx="201">
                  <c:v>44499</c:v>
                </c:pt>
                <c:pt idx="202">
                  <c:v>44530</c:v>
                </c:pt>
                <c:pt idx="203">
                  <c:v>44560</c:v>
                </c:pt>
                <c:pt idx="204">
                  <c:v>44591</c:v>
                </c:pt>
                <c:pt idx="205">
                  <c:v>44620</c:v>
                </c:pt>
                <c:pt idx="206">
                  <c:v>44650</c:v>
                </c:pt>
                <c:pt idx="207">
                  <c:v>44681</c:v>
                </c:pt>
                <c:pt idx="208">
                  <c:v>44711</c:v>
                </c:pt>
                <c:pt idx="209">
                  <c:v>44742</c:v>
                </c:pt>
                <c:pt idx="210">
                  <c:v>44772</c:v>
                </c:pt>
                <c:pt idx="211">
                  <c:v>44803</c:v>
                </c:pt>
                <c:pt idx="212">
                  <c:v>44834</c:v>
                </c:pt>
                <c:pt idx="213">
                  <c:v>44864</c:v>
                </c:pt>
                <c:pt idx="214">
                  <c:v>44895</c:v>
                </c:pt>
                <c:pt idx="215">
                  <c:v>44925</c:v>
                </c:pt>
                <c:pt idx="216">
                  <c:v>44956</c:v>
                </c:pt>
                <c:pt idx="217">
                  <c:v>44985</c:v>
                </c:pt>
                <c:pt idx="218">
                  <c:v>45015</c:v>
                </c:pt>
                <c:pt idx="219">
                  <c:v>45046</c:v>
                </c:pt>
                <c:pt idx="220">
                  <c:v>45076</c:v>
                </c:pt>
                <c:pt idx="221">
                  <c:v>45107</c:v>
                </c:pt>
                <c:pt idx="222">
                  <c:v>45137</c:v>
                </c:pt>
                <c:pt idx="223">
                  <c:v>45168</c:v>
                </c:pt>
                <c:pt idx="224">
                  <c:v>45199</c:v>
                </c:pt>
                <c:pt idx="225">
                  <c:v>45229</c:v>
                </c:pt>
                <c:pt idx="226">
                  <c:v>45260</c:v>
                </c:pt>
                <c:pt idx="227">
                  <c:v>45290</c:v>
                </c:pt>
              </c:numCache>
            </c:numRef>
          </c:cat>
          <c:val>
            <c:numRef>
              <c:f>Tabelle1!$B$8:$B$273</c:f>
              <c:numCache>
                <c:formatCode>_-* #,##0\ _€_-;\-* #,##0\ _€_-;_-* "-"??\ _€_-;_-@_-</c:formatCode>
                <c:ptCount val="266"/>
                <c:pt idx="0">
                  <c:v>802900</c:v>
                </c:pt>
                <c:pt idx="1">
                  <c:v>808900</c:v>
                </c:pt>
                <c:pt idx="2">
                  <c:v>811500</c:v>
                </c:pt>
                <c:pt idx="3">
                  <c:v>816300</c:v>
                </c:pt>
                <c:pt idx="4">
                  <c:v>826800</c:v>
                </c:pt>
                <c:pt idx="5">
                  <c:v>840400</c:v>
                </c:pt>
                <c:pt idx="6">
                  <c:v>843100</c:v>
                </c:pt>
                <c:pt idx="7">
                  <c:v>843700</c:v>
                </c:pt>
                <c:pt idx="8">
                  <c:v>852000</c:v>
                </c:pt>
                <c:pt idx="9">
                  <c:v>856000</c:v>
                </c:pt>
                <c:pt idx="10">
                  <c:v>873700</c:v>
                </c:pt>
                <c:pt idx="11">
                  <c:v>869300</c:v>
                </c:pt>
                <c:pt idx="12">
                  <c:v>868800</c:v>
                </c:pt>
                <c:pt idx="13">
                  <c:v>866700</c:v>
                </c:pt>
                <c:pt idx="14">
                  <c:v>876900</c:v>
                </c:pt>
                <c:pt idx="15">
                  <c:v>888000</c:v>
                </c:pt>
                <c:pt idx="16">
                  <c:v>893700</c:v>
                </c:pt>
                <c:pt idx="17">
                  <c:v>899800</c:v>
                </c:pt>
                <c:pt idx="18">
                  <c:v>892500</c:v>
                </c:pt>
                <c:pt idx="19">
                  <c:v>885200</c:v>
                </c:pt>
                <c:pt idx="20">
                  <c:v>886500</c:v>
                </c:pt>
                <c:pt idx="21">
                  <c:v>881100</c:v>
                </c:pt>
                <c:pt idx="22">
                  <c:v>910400</c:v>
                </c:pt>
                <c:pt idx="23">
                  <c:v>920100</c:v>
                </c:pt>
                <c:pt idx="24">
                  <c:v>914800</c:v>
                </c:pt>
                <c:pt idx="25">
                  <c:v>914700</c:v>
                </c:pt>
                <c:pt idx="26">
                  <c:v>920900</c:v>
                </c:pt>
                <c:pt idx="27">
                  <c:v>920800</c:v>
                </c:pt>
                <c:pt idx="28">
                  <c:v>929100</c:v>
                </c:pt>
                <c:pt idx="29">
                  <c:v>941500</c:v>
                </c:pt>
                <c:pt idx="30">
                  <c:v>946400</c:v>
                </c:pt>
                <c:pt idx="31">
                  <c:v>938100</c:v>
                </c:pt>
                <c:pt idx="32">
                  <c:v>950100</c:v>
                </c:pt>
                <c:pt idx="33">
                  <c:v>940000</c:v>
                </c:pt>
                <c:pt idx="34">
                  <c:v>972200</c:v>
                </c:pt>
                <c:pt idx="35">
                  <c:v>961670</c:v>
                </c:pt>
                <c:pt idx="36">
                  <c:v>960776</c:v>
                </c:pt>
                <c:pt idx="37">
                  <c:v>957812</c:v>
                </c:pt>
                <c:pt idx="38">
                  <c:v>967371</c:v>
                </c:pt>
                <c:pt idx="39">
                  <c:v>956945</c:v>
                </c:pt>
                <c:pt idx="40">
                  <c:v>962117</c:v>
                </c:pt>
                <c:pt idx="41">
                  <c:v>972500</c:v>
                </c:pt>
                <c:pt idx="42">
                  <c:v>952121</c:v>
                </c:pt>
                <c:pt idx="43">
                  <c:v>953402</c:v>
                </c:pt>
                <c:pt idx="44">
                  <c:v>970798</c:v>
                </c:pt>
                <c:pt idx="45">
                  <c:v>1011907</c:v>
                </c:pt>
                <c:pt idx="46">
                  <c:v>1022360</c:v>
                </c:pt>
                <c:pt idx="47">
                  <c:v>1028043</c:v>
                </c:pt>
                <c:pt idx="48">
                  <c:v>1068840</c:v>
                </c:pt>
                <c:pt idx="49">
                  <c:v>1086755</c:v>
                </c:pt>
                <c:pt idx="50">
                  <c:v>1085369</c:v>
                </c:pt>
                <c:pt idx="51">
                  <c:v>1102578</c:v>
                </c:pt>
                <c:pt idx="52">
                  <c:v>1106185</c:v>
                </c:pt>
                <c:pt idx="53">
                  <c:v>1127444</c:v>
                </c:pt>
                <c:pt idx="54">
                  <c:v>1133064</c:v>
                </c:pt>
                <c:pt idx="55">
                  <c:v>1144357</c:v>
                </c:pt>
                <c:pt idx="56">
                  <c:v>1164596</c:v>
                </c:pt>
                <c:pt idx="57">
                  <c:v>1193081</c:v>
                </c:pt>
                <c:pt idx="58">
                  <c:v>1218422</c:v>
                </c:pt>
                <c:pt idx="59">
                  <c:v>1206739</c:v>
                </c:pt>
                <c:pt idx="60">
                  <c:v>1233669</c:v>
                </c:pt>
                <c:pt idx="61">
                  <c:v>1234982</c:v>
                </c:pt>
                <c:pt idx="62">
                  <c:v>1223257</c:v>
                </c:pt>
                <c:pt idx="63">
                  <c:v>1264582</c:v>
                </c:pt>
                <c:pt idx="64">
                  <c:v>1278849</c:v>
                </c:pt>
                <c:pt idx="65">
                  <c:v>1282614</c:v>
                </c:pt>
                <c:pt idx="66">
                  <c:v>1283161</c:v>
                </c:pt>
                <c:pt idx="67">
                  <c:v>1287092</c:v>
                </c:pt>
                <c:pt idx="68">
                  <c:v>1286512</c:v>
                </c:pt>
                <c:pt idx="69">
                  <c:v>1288798</c:v>
                </c:pt>
                <c:pt idx="70">
                  <c:v>1316617</c:v>
                </c:pt>
                <c:pt idx="71">
                  <c:v>1310565</c:v>
                </c:pt>
                <c:pt idx="72">
                  <c:v>1322016</c:v>
                </c:pt>
                <c:pt idx="73">
                  <c:v>1303234</c:v>
                </c:pt>
                <c:pt idx="74">
                  <c:v>1306609</c:v>
                </c:pt>
                <c:pt idx="75">
                  <c:v>1313781</c:v>
                </c:pt>
                <c:pt idx="76">
                  <c:v>1316972</c:v>
                </c:pt>
                <c:pt idx="77">
                  <c:v>1327552</c:v>
                </c:pt>
                <c:pt idx="78">
                  <c:v>1325201</c:v>
                </c:pt>
                <c:pt idx="79">
                  <c:v>1336407</c:v>
                </c:pt>
                <c:pt idx="80">
                  <c:v>1346348</c:v>
                </c:pt>
                <c:pt idx="81">
                  <c:v>1357423</c:v>
                </c:pt>
                <c:pt idx="82">
                  <c:v>1380538</c:v>
                </c:pt>
                <c:pt idx="83">
                  <c:v>1383015</c:v>
                </c:pt>
                <c:pt idx="84">
                  <c:v>1380460</c:v>
                </c:pt>
                <c:pt idx="85">
                  <c:v>1389733</c:v>
                </c:pt>
                <c:pt idx="86">
                  <c:v>1398388</c:v>
                </c:pt>
                <c:pt idx="87">
                  <c:v>1409941</c:v>
                </c:pt>
                <c:pt idx="88">
                  <c:v>1430321</c:v>
                </c:pt>
                <c:pt idx="89">
                  <c:v>1450929</c:v>
                </c:pt>
                <c:pt idx="90">
                  <c:v>1473572</c:v>
                </c:pt>
                <c:pt idx="91">
                  <c:v>1484453</c:v>
                </c:pt>
                <c:pt idx="92">
                  <c:v>1506299</c:v>
                </c:pt>
                <c:pt idx="93">
                  <c:v>1561581</c:v>
                </c:pt>
                <c:pt idx="94">
                  <c:v>1587275</c:v>
                </c:pt>
                <c:pt idx="95">
                  <c:v>1581969</c:v>
                </c:pt>
                <c:pt idx="96">
                  <c:v>1575714</c:v>
                </c:pt>
                <c:pt idx="97">
                  <c:v>1578262</c:v>
                </c:pt>
                <c:pt idx="98">
                  <c:v>1571292</c:v>
                </c:pt>
                <c:pt idx="99">
                  <c:v>1603225</c:v>
                </c:pt>
                <c:pt idx="100">
                  <c:v>1608871</c:v>
                </c:pt>
                <c:pt idx="101">
                  <c:v>1609934</c:v>
                </c:pt>
                <c:pt idx="102">
                  <c:v>1620116</c:v>
                </c:pt>
                <c:pt idx="103">
                  <c:v>1632843</c:v>
                </c:pt>
                <c:pt idx="104">
                  <c:v>1645698</c:v>
                </c:pt>
                <c:pt idx="105">
                  <c:v>1673105</c:v>
                </c:pt>
                <c:pt idx="106">
                  <c:v>1684922</c:v>
                </c:pt>
                <c:pt idx="107">
                  <c:v>1674709</c:v>
                </c:pt>
                <c:pt idx="108">
                  <c:v>1667447</c:v>
                </c:pt>
                <c:pt idx="109">
                  <c:v>1675734</c:v>
                </c:pt>
                <c:pt idx="110">
                  <c:v>1669719</c:v>
                </c:pt>
                <c:pt idx="111">
                  <c:v>1706964</c:v>
                </c:pt>
                <c:pt idx="112">
                  <c:v>1719993</c:v>
                </c:pt>
                <c:pt idx="113">
                  <c:v>1713602</c:v>
                </c:pt>
                <c:pt idx="114">
                  <c:v>1722085</c:v>
                </c:pt>
                <c:pt idx="115">
                  <c:v>1738102</c:v>
                </c:pt>
                <c:pt idx="116">
                  <c:v>1745676</c:v>
                </c:pt>
                <c:pt idx="117">
                  <c:v>1772136</c:v>
                </c:pt>
                <c:pt idx="118">
                  <c:v>1799944</c:v>
                </c:pt>
                <c:pt idx="119">
                  <c:v>1787546</c:v>
                </c:pt>
                <c:pt idx="120">
                  <c:v>1815340</c:v>
                </c:pt>
                <c:pt idx="121">
                  <c:v>1839908</c:v>
                </c:pt>
                <c:pt idx="122">
                  <c:v>1848732</c:v>
                </c:pt>
                <c:pt idx="123">
                  <c:v>1879567</c:v>
                </c:pt>
                <c:pt idx="124">
                  <c:v>1909423</c:v>
                </c:pt>
                <c:pt idx="125">
                  <c:v>1917938</c:v>
                </c:pt>
                <c:pt idx="126">
                  <c:v>1934750</c:v>
                </c:pt>
                <c:pt idx="127">
                  <c:v>1948142</c:v>
                </c:pt>
                <c:pt idx="128">
                  <c:v>1961744</c:v>
                </c:pt>
                <c:pt idx="129">
                  <c:v>1992814</c:v>
                </c:pt>
                <c:pt idx="130">
                  <c:v>2030208</c:v>
                </c:pt>
                <c:pt idx="131">
                  <c:v>2010216</c:v>
                </c:pt>
                <c:pt idx="132">
                  <c:v>2035862</c:v>
                </c:pt>
                <c:pt idx="133">
                  <c:v>2049625</c:v>
                </c:pt>
                <c:pt idx="134">
                  <c:v>2036404</c:v>
                </c:pt>
                <c:pt idx="135">
                  <c:v>2061552</c:v>
                </c:pt>
                <c:pt idx="136">
                  <c:v>2083244</c:v>
                </c:pt>
                <c:pt idx="137">
                  <c:v>2086496</c:v>
                </c:pt>
                <c:pt idx="138">
                  <c:v>2100780</c:v>
                </c:pt>
                <c:pt idx="139">
                  <c:v>2111161</c:v>
                </c:pt>
                <c:pt idx="140">
                  <c:v>2113510</c:v>
                </c:pt>
                <c:pt idx="141">
                  <c:v>2125338</c:v>
                </c:pt>
                <c:pt idx="142">
                  <c:v>2162924</c:v>
                </c:pt>
                <c:pt idx="143">
                  <c:v>2160628</c:v>
                </c:pt>
                <c:pt idx="144">
                  <c:v>2174253</c:v>
                </c:pt>
                <c:pt idx="145">
                  <c:v>2189607</c:v>
                </c:pt>
                <c:pt idx="146">
                  <c:v>2192827</c:v>
                </c:pt>
                <c:pt idx="147">
                  <c:v>2204112</c:v>
                </c:pt>
                <c:pt idx="148">
                  <c:v>2220716</c:v>
                </c:pt>
                <c:pt idx="149">
                  <c:v>2241599</c:v>
                </c:pt>
                <c:pt idx="150">
                  <c:v>2239708</c:v>
                </c:pt>
                <c:pt idx="151">
                  <c:v>2252720</c:v>
                </c:pt>
                <c:pt idx="152">
                  <c:v>2258282</c:v>
                </c:pt>
                <c:pt idx="153">
                  <c:v>2273885</c:v>
                </c:pt>
                <c:pt idx="154">
                  <c:v>2306970</c:v>
                </c:pt>
                <c:pt idx="155">
                  <c:v>2298368</c:v>
                </c:pt>
                <c:pt idx="156">
                  <c:v>2306305</c:v>
                </c:pt>
                <c:pt idx="157">
                  <c:v>2311967</c:v>
                </c:pt>
                <c:pt idx="158">
                  <c:v>2309651</c:v>
                </c:pt>
                <c:pt idx="159">
                  <c:v>2326875</c:v>
                </c:pt>
                <c:pt idx="160">
                  <c:v>2366770</c:v>
                </c:pt>
                <c:pt idx="161">
                  <c:v>2362867</c:v>
                </c:pt>
                <c:pt idx="162">
                  <c:v>2372439</c:v>
                </c:pt>
                <c:pt idx="163">
                  <c:v>2375577</c:v>
                </c:pt>
                <c:pt idx="164">
                  <c:v>2402632</c:v>
                </c:pt>
                <c:pt idx="165">
                  <c:v>2414559</c:v>
                </c:pt>
                <c:pt idx="166">
                  <c:v>2454059</c:v>
                </c:pt>
                <c:pt idx="167">
                  <c:v>2455057</c:v>
                </c:pt>
                <c:pt idx="168">
                  <c:v>2448311</c:v>
                </c:pt>
                <c:pt idx="169">
                  <c:v>2457322</c:v>
                </c:pt>
                <c:pt idx="170">
                  <c:v>2481264</c:v>
                </c:pt>
                <c:pt idx="171">
                  <c:v>2501313</c:v>
                </c:pt>
                <c:pt idx="172">
                  <c:v>2526072</c:v>
                </c:pt>
                <c:pt idx="173">
                  <c:v>2537737</c:v>
                </c:pt>
                <c:pt idx="174">
                  <c:v>2548628</c:v>
                </c:pt>
                <c:pt idx="175">
                  <c:v>2574553</c:v>
                </c:pt>
                <c:pt idx="176">
                  <c:v>2575934</c:v>
                </c:pt>
                <c:pt idx="177">
                  <c:v>2594159</c:v>
                </c:pt>
                <c:pt idx="178">
                  <c:v>2619531</c:v>
                </c:pt>
                <c:pt idx="179">
                  <c:v>2621836</c:v>
                </c:pt>
                <c:pt idx="180">
                  <c:v>2614124</c:v>
                </c:pt>
                <c:pt idx="181">
                  <c:v>2632152</c:v>
                </c:pt>
                <c:pt idx="182">
                  <c:v>2726246</c:v>
                </c:pt>
                <c:pt idx="183">
                  <c:v>2740810</c:v>
                </c:pt>
                <c:pt idx="184">
                  <c:v>2796750</c:v>
                </c:pt>
                <c:pt idx="185">
                  <c:v>2811317</c:v>
                </c:pt>
                <c:pt idx="186">
                  <c:v>2819953</c:v>
                </c:pt>
                <c:pt idx="187">
                  <c:v>2839190</c:v>
                </c:pt>
                <c:pt idx="188">
                  <c:v>2866518</c:v>
                </c:pt>
                <c:pt idx="189">
                  <c:v>2899017</c:v>
                </c:pt>
                <c:pt idx="190">
                  <c:v>2945963</c:v>
                </c:pt>
                <c:pt idx="191">
                  <c:v>2945034</c:v>
                </c:pt>
                <c:pt idx="192">
                  <c:v>2991316</c:v>
                </c:pt>
                <c:pt idx="193">
                  <c:v>3013204</c:v>
                </c:pt>
                <c:pt idx="194">
                  <c:v>3041419</c:v>
                </c:pt>
                <c:pt idx="195">
                  <c:v>3056619</c:v>
                </c:pt>
                <c:pt idx="196">
                  <c:v>3084069</c:v>
                </c:pt>
                <c:pt idx="197">
                  <c:v>3097400</c:v>
                </c:pt>
                <c:pt idx="198">
                  <c:v>3122696</c:v>
                </c:pt>
                <c:pt idx="199">
                  <c:v>3143882</c:v>
                </c:pt>
                <c:pt idx="200">
                  <c:v>3150115</c:v>
                </c:pt>
                <c:pt idx="201">
                  <c:v>3155478</c:v>
                </c:pt>
                <c:pt idx="202">
                  <c:v>3198662</c:v>
                </c:pt>
                <c:pt idx="203">
                  <c:v>3190495</c:v>
                </c:pt>
                <c:pt idx="204">
                  <c:v>3214310</c:v>
                </c:pt>
                <c:pt idx="205">
                  <c:v>3240137</c:v>
                </c:pt>
                <c:pt idx="206">
                  <c:v>3237276</c:v>
                </c:pt>
                <c:pt idx="207">
                  <c:v>3239053</c:v>
                </c:pt>
                <c:pt idx="208">
                  <c:v>3263522</c:v>
                </c:pt>
                <c:pt idx="209">
                  <c:v>3284709</c:v>
                </c:pt>
                <c:pt idx="210">
                  <c:v>3300870</c:v>
                </c:pt>
                <c:pt idx="211">
                  <c:v>3370988</c:v>
                </c:pt>
                <c:pt idx="212">
                  <c:v>3318726</c:v>
                </c:pt>
                <c:pt idx="213">
                  <c:v>3283917</c:v>
                </c:pt>
                <c:pt idx="214">
                  <c:v>3292282</c:v>
                </c:pt>
                <c:pt idx="215">
                  <c:v>3255550</c:v>
                </c:pt>
                <c:pt idx="216">
                  <c:v>3218137</c:v>
                </c:pt>
                <c:pt idx="217">
                  <c:v>3184886</c:v>
                </c:pt>
                <c:pt idx="218">
                  <c:v>3138650</c:v>
                </c:pt>
                <c:pt idx="219">
                  <c:v>3127338</c:v>
                </c:pt>
                <c:pt idx="220">
                  <c:v>3122973</c:v>
                </c:pt>
                <c:pt idx="221">
                  <c:v>3094370</c:v>
                </c:pt>
                <c:pt idx="222">
                  <c:v>3073477</c:v>
                </c:pt>
                <c:pt idx="223">
                  <c:v>3049874</c:v>
                </c:pt>
                <c:pt idx="224">
                  <c:v>3035618</c:v>
                </c:pt>
                <c:pt idx="225">
                  <c:v>3004278</c:v>
                </c:pt>
                <c:pt idx="226">
                  <c:v>3012473</c:v>
                </c:pt>
                <c:pt idx="227">
                  <c:v>2996281</c:v>
                </c:pt>
              </c:numCache>
            </c:numRef>
          </c:val>
          <c:smooth val="0"/>
          <c:extLst>
            <c:ext xmlns:c16="http://schemas.microsoft.com/office/drawing/2014/chart" uri="{C3380CC4-5D6E-409C-BE32-E72D297353CC}">
              <c16:uniqueId val="{00000001-3A04-4848-889F-98437DC24CE7}"/>
            </c:ext>
          </c:extLst>
        </c:ser>
        <c:dLbls>
          <c:showLegendKey val="0"/>
          <c:showVal val="0"/>
          <c:showCatName val="0"/>
          <c:showSerName val="0"/>
          <c:showPercent val="0"/>
          <c:showBubbleSize val="0"/>
        </c:dLbls>
        <c:marker val="1"/>
        <c:smooth val="0"/>
        <c:axId val="308805864"/>
        <c:axId val="308804688"/>
      </c:lineChart>
      <c:lineChart>
        <c:grouping val="standard"/>
        <c:varyColors val="0"/>
        <c:ser>
          <c:idx val="3"/>
          <c:order val="2"/>
          <c:tx>
            <c:strRef>
              <c:f>Tabelle1!$E$4</c:f>
              <c:strCache>
                <c:ptCount val="1"/>
                <c:pt idx="0">
                  <c:v>Veränderung gegenüber Vorjahr in %</c:v>
                </c:pt>
              </c:strCache>
            </c:strRef>
          </c:tx>
          <c:val>
            <c:numRef>
              <c:f>Tabelle1!$E$8:$E$273</c:f>
              <c:numCache>
                <c:formatCode>_-* #,##0" €"_-;\-* #,##0" €"_-;_-* \-??" €"_-;_-@_-</c:formatCode>
                <c:ptCount val="266"/>
                <c:pt idx="11" formatCode="0.00%">
                  <c:v>0.11263279150134387</c:v>
                </c:pt>
                <c:pt idx="12" formatCode="0.00%">
                  <c:v>8.2077469174243411E-2</c:v>
                </c:pt>
                <c:pt idx="13" formatCode="0.00%">
                  <c:v>7.1455062430461069E-2</c:v>
                </c:pt>
                <c:pt idx="14" formatCode="0.00%">
                  <c:v>8.0591497227356701E-2</c:v>
                </c:pt>
                <c:pt idx="15" formatCode="0.00%">
                  <c:v>8.7835354649026032E-2</c:v>
                </c:pt>
                <c:pt idx="16" formatCode="0.00%">
                  <c:v>8.0914368650217616E-2</c:v>
                </c:pt>
                <c:pt idx="17" formatCode="0.00%">
                  <c:v>7.0680628272251411E-2</c:v>
                </c:pt>
                <c:pt idx="18" formatCode="0.00%">
                  <c:v>5.8593286680109102E-2</c:v>
                </c:pt>
                <c:pt idx="19" formatCode="0.00%">
                  <c:v>4.9188100035557625E-2</c:v>
                </c:pt>
                <c:pt idx="20" formatCode="0.00%">
                  <c:v>4.0492957746478764E-2</c:v>
                </c:pt>
                <c:pt idx="21" formatCode="0.00%">
                  <c:v>2.9322429906541991E-2</c:v>
                </c:pt>
                <c:pt idx="22" formatCode="0.00%">
                  <c:v>4.2005264965091049E-2</c:v>
                </c:pt>
                <c:pt idx="23" formatCode="0.00%">
                  <c:v>5.8437823536178435E-2</c:v>
                </c:pt>
                <c:pt idx="24" formatCode="0.00%">
                  <c:v>5.2946593001841569E-2</c:v>
                </c:pt>
                <c:pt idx="25" formatCode="0.00%">
                  <c:v>5.538248528902745E-2</c:v>
                </c:pt>
                <c:pt idx="26" formatCode="0.00%">
                  <c:v>5.0176759037518615E-2</c:v>
                </c:pt>
                <c:pt idx="27" formatCode="0.00%">
                  <c:v>3.6936936936937004E-2</c:v>
                </c:pt>
                <c:pt idx="28" formatCode="0.00%">
                  <c:v>3.9610607586438418E-2</c:v>
                </c:pt>
                <c:pt idx="29" formatCode="0.00%">
                  <c:v>4.6343631918204009E-2</c:v>
                </c:pt>
                <c:pt idx="30" formatCode="0.00%">
                  <c:v>6.0392156862745017E-2</c:v>
                </c:pt>
                <c:pt idx="31" formatCode="0.00%">
                  <c:v>5.9760506100316357E-2</c:v>
                </c:pt>
                <c:pt idx="32" formatCode="0.00%">
                  <c:v>7.1742808798646251E-2</c:v>
                </c:pt>
                <c:pt idx="33" formatCode="0.00%">
                  <c:v>6.6848257859493776E-2</c:v>
                </c:pt>
                <c:pt idx="34" formatCode="0.00%">
                  <c:v>6.7882249560632602E-2</c:v>
                </c:pt>
                <c:pt idx="35" formatCode="0.00%">
                  <c:v>4.5179871753070255E-2</c:v>
                </c:pt>
                <c:pt idx="36" formatCode="0.00%">
                  <c:v>5.0257979886313864E-2</c:v>
                </c:pt>
                <c:pt idx="37" formatCode="0.00%">
                  <c:v>4.7132393134361017E-2</c:v>
                </c:pt>
                <c:pt idx="38" formatCode="0.00%">
                  <c:v>5.0462590943642027E-2</c:v>
                </c:pt>
                <c:pt idx="39" formatCode="0.00%">
                  <c:v>3.9253909643788054E-2</c:v>
                </c:pt>
                <c:pt idx="40" formatCode="0.00%">
                  <c:v>3.5536540738348998E-2</c:v>
                </c:pt>
                <c:pt idx="41" formatCode="0.00%">
                  <c:v>3.2926181625066331E-2</c:v>
                </c:pt>
                <c:pt idx="42" formatCode="0.00%">
                  <c:v>6.0450126796280923E-3</c:v>
                </c:pt>
                <c:pt idx="43" formatCode="0.00%">
                  <c:v>1.6311693849269782E-2</c:v>
                </c:pt>
                <c:pt idx="44" formatCode="0.00%">
                  <c:v>2.1785075255236208E-2</c:v>
                </c:pt>
                <c:pt idx="45" formatCode="0.00%">
                  <c:v>7.6496808510638337E-2</c:v>
                </c:pt>
                <c:pt idx="46" formatCode="0.00%">
                  <c:v>5.1594322155934957E-2</c:v>
                </c:pt>
                <c:pt idx="47" formatCode="0.00%">
                  <c:v>6.9018478272172334E-2</c:v>
                </c:pt>
                <c:pt idx="48" formatCode="0.00%">
                  <c:v>0.11247574876974453</c:v>
                </c:pt>
                <c:pt idx="49" formatCode="0.00%">
                  <c:v>0.13462245200519507</c:v>
                </c:pt>
                <c:pt idx="50" formatCode="0.00%">
                  <c:v>0.12197802084205533</c:v>
                </c:pt>
                <c:pt idx="51" formatCode="0.00%">
                  <c:v>0.1521853398053179</c:v>
                </c:pt>
                <c:pt idx="52" formatCode="0.00%">
                  <c:v>0.14974062406131483</c:v>
                </c:pt>
                <c:pt idx="53" formatCode="0.00%">
                  <c:v>0.15932544987146535</c:v>
                </c:pt>
                <c:pt idx="54" formatCode="0.00%">
                  <c:v>0.19004202196989661</c:v>
                </c:pt>
                <c:pt idx="55" formatCode="0.00%">
                  <c:v>0.20028802121245803</c:v>
                </c:pt>
                <c:pt idx="56" formatCode="0.00%">
                  <c:v>0.19962752292443953</c:v>
                </c:pt>
                <c:pt idx="57" formatCode="0.00%">
                  <c:v>0.17904214517737294</c:v>
                </c:pt>
                <c:pt idx="58" formatCode="0.00%">
                  <c:v>0.19177393481748117</c:v>
                </c:pt>
                <c:pt idx="59" formatCode="0.00%">
                  <c:v>0.17382152302967868</c:v>
                </c:pt>
                <c:pt idx="60" formatCode="0.00%">
                  <c:v>0.15421297855619165</c:v>
                </c:pt>
                <c:pt idx="61" formatCode="0.00%">
                  <c:v>0.13639412747123325</c:v>
                </c:pt>
                <c:pt idx="62" formatCode="0.00%">
                  <c:v>0.12704250812396523</c:v>
                </c:pt>
                <c:pt idx="63" formatCode="0.00%">
                  <c:v>0.14693200843840537</c:v>
                </c:pt>
                <c:pt idx="64" formatCode="0.00%">
                  <c:v>0.15608962334510057</c:v>
                </c:pt>
                <c:pt idx="65" formatCode="0.00%">
                  <c:v>0.13762989558683181</c:v>
                </c:pt>
                <c:pt idx="66" formatCode="0.00%">
                  <c:v>0.13247001052014706</c:v>
                </c:pt>
                <c:pt idx="67" formatCode="0.00%">
                  <c:v>0.124729433210091</c:v>
                </c:pt>
                <c:pt idx="68" formatCode="0.00%">
                  <c:v>0.10468522989946738</c:v>
                </c:pt>
                <c:pt idx="69" formatCode="0.00%">
                  <c:v>8.0226740682317388E-2</c:v>
                </c:pt>
                <c:pt idx="70" formatCode="0.00%">
                  <c:v>8.0591945976024704E-2</c:v>
                </c:pt>
                <c:pt idx="71" formatCode="0.00%">
                  <c:v>8.6038488853016348E-2</c:v>
                </c:pt>
                <c:pt idx="72" formatCode="0.00%">
                  <c:v>7.1613212296004924E-2</c:v>
                </c:pt>
                <c:pt idx="73" formatCode="0.00%">
                  <c:v>5.5265582818211145E-2</c:v>
                </c:pt>
                <c:pt idx="74" formatCode="0.00%">
                  <c:v>6.8139401613888095E-2</c:v>
                </c:pt>
                <c:pt idx="75" formatCode="0.00%">
                  <c:v>3.8905345798058155E-2</c:v>
                </c:pt>
                <c:pt idx="76" formatCode="0.00%">
                  <c:v>2.9810399820463518E-2</c:v>
                </c:pt>
                <c:pt idx="77" formatCode="0.00%">
                  <c:v>3.5036261883933939E-2</c:v>
                </c:pt>
                <c:pt idx="78" formatCode="0.00%">
                  <c:v>3.2762841139966081E-2</c:v>
                </c:pt>
                <c:pt idx="79" formatCode="0.00%">
                  <c:v>3.8315054401705462E-2</c:v>
                </c:pt>
                <c:pt idx="80" formatCode="0.00%">
                  <c:v>4.6510254082356095E-2</c:v>
                </c:pt>
                <c:pt idx="81" formatCode="0.00%">
                  <c:v>5.3247289334713344E-2</c:v>
                </c:pt>
                <c:pt idx="82" formatCode="0.00%">
                  <c:v>4.8549426294814735E-2</c:v>
                </c:pt>
                <c:pt idx="83" formatCode="0.00%">
                  <c:v>5.5281500726785726E-2</c:v>
                </c:pt>
                <c:pt idx="84" formatCode="0.00%">
                  <c:v>4.4208239537191663E-2</c:v>
                </c:pt>
                <c:pt idx="85" formatCode="0.00%">
                  <c:v>6.6372577756565576E-2</c:v>
                </c:pt>
                <c:pt idx="86" formatCode="0.00%">
                  <c:v>7.0242130583824336E-2</c:v>
                </c:pt>
                <c:pt idx="87" formatCode="0.00%">
                  <c:v>7.3193325219347738E-2</c:v>
                </c:pt>
                <c:pt idx="88" formatCode="0.00%">
                  <c:v>8.6067889066737902E-2</c:v>
                </c:pt>
                <c:pt idx="89" formatCode="0.00%">
                  <c:v>9.2935719278792739E-2</c:v>
                </c:pt>
                <c:pt idx="90" formatCode="0.00%">
                  <c:v>0.111961128915538</c:v>
                </c:pt>
                <c:pt idx="91" formatCode="0.00%">
                  <c:v>0.11077912641882293</c:v>
                </c:pt>
                <c:pt idx="92" formatCode="0.00%">
                  <c:v>0.11880360798248302</c:v>
                </c:pt>
                <c:pt idx="93" formatCode="0.00%">
                  <c:v>0.15040116455961039</c:v>
                </c:pt>
                <c:pt idx="94" formatCode="0.00%">
                  <c:v>0.14975103908765997</c:v>
                </c:pt>
                <c:pt idx="95" formatCode="0.00%">
                  <c:v>0.14385527271938492</c:v>
                </c:pt>
                <c:pt idx="96" formatCode="0.00%">
                  <c:v>0.14144125871086444</c:v>
                </c:pt>
                <c:pt idx="97" formatCode="0.00%">
                  <c:v>0.13565843223122709</c:v>
                </c:pt>
                <c:pt idx="98" formatCode="0.00%">
                  <c:v>0.12364522578855075</c:v>
                </c:pt>
                <c:pt idx="99" formatCode="0.00%">
                  <c:v>0.13708658731110024</c:v>
                </c:pt>
                <c:pt idx="100" formatCode="0.00%">
                  <c:v>0.12483211810495676</c:v>
                </c:pt>
                <c:pt idx="101" formatCode="0.00%">
                  <c:v>0.10958840852998319</c:v>
                </c:pt>
                <c:pt idx="102" formatCode="0.00%">
                  <c:v>9.9448143694369939E-2</c:v>
                </c:pt>
                <c:pt idx="103" formatCode="0.00%">
                  <c:v>9.9962747220693426E-2</c:v>
                </c:pt>
                <c:pt idx="104" formatCode="0.00%">
                  <c:v>9.2544043380497598E-2</c:v>
                </c:pt>
                <c:pt idx="105" formatCode="0.00%">
                  <c:v>7.1417364837302655E-2</c:v>
                </c:pt>
                <c:pt idx="106" formatCode="0.00%">
                  <c:v>6.1518640437227434E-2</c:v>
                </c:pt>
                <c:pt idx="107" formatCode="0.00%">
                  <c:v>5.8623146218415245E-2</c:v>
                </c:pt>
                <c:pt idx="108" formatCode="0.00%">
                  <c:v>5.8216782994883642E-2</c:v>
                </c:pt>
                <c:pt idx="109" formatCode="0.00%">
                  <c:v>6.1759074222150767E-2</c:v>
                </c:pt>
                <c:pt idx="110" formatCode="0.00%">
                  <c:v>6.2640807692013967E-2</c:v>
                </c:pt>
                <c:pt idx="111" formatCode="0.00%">
                  <c:v>6.4706451059582948E-2</c:v>
                </c:pt>
                <c:pt idx="112" formatCode="0.00%">
                  <c:v>6.9068309392114058E-2</c:v>
                </c:pt>
                <c:pt idx="113" formatCode="0.00%">
                  <c:v>6.4392701812620912E-2</c:v>
                </c:pt>
                <c:pt idx="114" formatCode="0.00%">
                  <c:v>6.2939320394342024E-2</c:v>
                </c:pt>
                <c:pt idx="115" formatCode="0.00%">
                  <c:v>6.4463637961518661E-2</c:v>
                </c:pt>
                <c:pt idx="116" formatCode="0.00%">
                  <c:v>6.075112201631172E-2</c:v>
                </c:pt>
                <c:pt idx="117" formatCode="0.00%">
                  <c:v>5.9189949226139404E-2</c:v>
                </c:pt>
                <c:pt idx="118" formatCode="0.00%">
                  <c:v>6.826547460357224E-2</c:v>
                </c:pt>
                <c:pt idx="119" formatCode="0.00%">
                  <c:v>6.7377078644707877E-2</c:v>
                </c:pt>
                <c:pt idx="120" formatCode="0.00%">
                  <c:v>8.8694273341221708E-2</c:v>
                </c:pt>
                <c:pt idx="121" formatCode="0.00%">
                  <c:v>9.7971396414944234E-2</c:v>
                </c:pt>
                <c:pt idx="122" formatCode="0.00%">
                  <c:v>0.10721145294507628</c:v>
                </c:pt>
                <c:pt idx="123" formatCode="0.00%">
                  <c:v>0.10111695384319752</c:v>
                </c:pt>
                <c:pt idx="124" formatCode="0.00%">
                  <c:v>0.1101341691506883</c:v>
                </c:pt>
                <c:pt idx="125" formatCode="0.00%">
                  <c:v>0.11924355830583755</c:v>
                </c:pt>
                <c:pt idx="126" formatCode="0.00%">
                  <c:v>0.12349274280886258</c:v>
                </c:pt>
                <c:pt idx="127" formatCode="0.00%">
                  <c:v>0.12084446137223237</c:v>
                </c:pt>
                <c:pt idx="128" formatCode="0.00%">
                  <c:v>0.12377325460165567</c:v>
                </c:pt>
                <c:pt idx="129" formatCode="0.00%">
                  <c:v>0.12452656003828144</c:v>
                </c:pt>
                <c:pt idx="130" formatCode="0.00%">
                  <c:v>0.12792842443987151</c:v>
                </c:pt>
                <c:pt idx="131" formatCode="0.00%">
                  <c:v>0.12456742371944562</c:v>
                </c:pt>
                <c:pt idx="132" formatCode="0.00%">
                  <c:v>0.12147696850176826</c:v>
                </c:pt>
                <c:pt idx="133" formatCode="0.00%">
                  <c:v>0.11398232955126009</c:v>
                </c:pt>
                <c:pt idx="134" formatCode="0.00%">
                  <c:v>0.10151390250182279</c:v>
                </c:pt>
                <c:pt idx="135" formatCode="0.00%">
                  <c:v>9.6822832067172904E-2</c:v>
                </c:pt>
                <c:pt idx="136" formatCode="0.00%">
                  <c:v>9.1033259785809673E-2</c:v>
                </c:pt>
                <c:pt idx="137" formatCode="0.00%">
                  <c:v>8.7885009838691408E-2</c:v>
                </c:pt>
                <c:pt idx="138" formatCode="0.00%">
                  <c:v>8.5814704742214865E-2</c:v>
                </c:pt>
                <c:pt idx="139" formatCode="0.00%">
                  <c:v>8.3679218455328108E-2</c:v>
                </c:pt>
                <c:pt idx="140" formatCode="0.00%">
                  <c:v>7.7362795553344466E-2</c:v>
                </c:pt>
                <c:pt idx="141" formatCode="0.00%">
                  <c:v>6.6500937869766075E-2</c:v>
                </c:pt>
                <c:pt idx="142" formatCode="0.00%">
                  <c:v>6.5370641825862164E-2</c:v>
                </c:pt>
                <c:pt idx="143" formatCode="0.00%">
                  <c:v>7.4823800029449661E-2</c:v>
                </c:pt>
                <c:pt idx="144" formatCode="0.00%">
                  <c:v>6.7976611381321606E-2</c:v>
                </c:pt>
                <c:pt idx="145" formatCode="0.00%">
                  <c:v>6.8296395682136968E-2</c:v>
                </c:pt>
                <c:pt idx="146" formatCode="0.00%">
                  <c:v>7.6813343521226596E-2</c:v>
                </c:pt>
                <c:pt idx="147" formatCode="0.00%">
                  <c:v>6.9151784674846839E-2</c:v>
                </c:pt>
                <c:pt idx="148" formatCode="0.00%">
                  <c:v>6.5989389625027206E-2</c:v>
                </c:pt>
                <c:pt idx="149" formatCode="0.00%">
                  <c:v>7.4336591107771133E-2</c:v>
                </c:pt>
                <c:pt idx="150" formatCode="0.00%">
                  <c:v>6.613162730033606E-2</c:v>
                </c:pt>
                <c:pt idx="151" formatCode="0.00%">
                  <c:v>6.7052678597226745E-2</c:v>
                </c:pt>
                <c:pt idx="152" formatCode="0.00%">
                  <c:v>6.8498374741543744E-2</c:v>
                </c:pt>
                <c:pt idx="153" formatCode="0.00%">
                  <c:v>6.989335343366565E-2</c:v>
                </c:pt>
                <c:pt idx="154" formatCode="0.00%">
                  <c:v>6.6597809261906615E-2</c:v>
                </c:pt>
                <c:pt idx="155" formatCode="0.00%">
                  <c:v>6.3749983801006049E-2</c:v>
                </c:pt>
                <c:pt idx="156" formatCode="0.00%">
                  <c:v>6.0734422351032658E-2</c:v>
                </c:pt>
                <c:pt idx="157" formatCode="0.00%">
                  <c:v>5.5882174289724196E-2</c:v>
                </c:pt>
                <c:pt idx="158" formatCode="0.00%">
                  <c:v>5.3275520595103876E-2</c:v>
                </c:pt>
                <c:pt idx="159" formatCode="0.00%">
                  <c:v>5.5697260393301251E-2</c:v>
                </c:pt>
                <c:pt idx="160" formatCode="0.00%">
                  <c:v>6.5768878145607168E-2</c:v>
                </c:pt>
                <c:pt idx="161" formatCode="0.00%">
                  <c:v>5.4098882092649125E-2</c:v>
                </c:pt>
                <c:pt idx="162" formatCode="0.00%">
                  <c:v>5.9262636022195725E-2</c:v>
                </c:pt>
                <c:pt idx="163" formatCode="0.00%">
                  <c:v>5.4537181718100847E-2</c:v>
                </c:pt>
                <c:pt idx="164" formatCode="0.00%">
                  <c:v>6.3920272136075207E-2</c:v>
                </c:pt>
                <c:pt idx="165" formatCode="0.00%">
                  <c:v>6.1865045945595387E-2</c:v>
                </c:pt>
                <c:pt idx="166" formatCode="0.00%">
                  <c:v>6.3758523084392005E-2</c:v>
                </c:pt>
                <c:pt idx="167" formatCode="0.00%">
                  <c:v>6.8174026091557094E-2</c:v>
                </c:pt>
                <c:pt idx="168" formatCode="0.00%">
                  <c:v>6.1572948937803185E-2</c:v>
                </c:pt>
                <c:pt idx="169" formatCode="0.00%">
                  <c:v>6.2870707064590414E-2</c:v>
                </c:pt>
                <c:pt idx="170" formatCode="0.00%">
                  <c:v>7.4302567790544893E-2</c:v>
                </c:pt>
                <c:pt idx="171" formatCode="0.00%">
                  <c:v>7.496663980660756E-2</c:v>
                </c:pt>
                <c:pt idx="172" formatCode="0.00%">
                  <c:v>6.7307765435593581E-2</c:v>
                </c:pt>
                <c:pt idx="173" formatCode="0.00%">
                  <c:v>7.4007550996310734E-2</c:v>
                </c:pt>
                <c:pt idx="174" formatCode="0.00%">
                  <c:v>7.4264923144493844E-2</c:v>
                </c:pt>
                <c:pt idx="175" formatCode="0.00%">
                  <c:v>8.3759019387710909E-2</c:v>
                </c:pt>
                <c:pt idx="176" formatCode="0.00%">
                  <c:v>7.2130064029780616E-2</c:v>
                </c:pt>
                <c:pt idx="177" formatCode="0.00%">
                  <c:v>7.43821128413098E-2</c:v>
                </c:pt>
                <c:pt idx="178" formatCode="0.00%">
                  <c:v>6.7427881725744987E-2</c:v>
                </c:pt>
                <c:pt idx="179" formatCode="0.00%">
                  <c:v>6.7932842292460105E-2</c:v>
                </c:pt>
                <c:pt idx="180" formatCode="0.00%">
                  <c:v>6.7725464616219089E-2</c:v>
                </c:pt>
                <c:pt idx="181" formatCode="0.00%">
                  <c:v>7.11465571056622E-2</c:v>
                </c:pt>
                <c:pt idx="182" formatCode="0.00%">
                  <c:v>9.8732742666640894E-2</c:v>
                </c:pt>
                <c:pt idx="183" formatCode="0.00%">
                  <c:v>9.574851288103492E-2</c:v>
                </c:pt>
                <c:pt idx="184" formatCode="0.00%">
                  <c:v>0.10715371533352958</c:v>
                </c:pt>
                <c:pt idx="185" formatCode="0.00%">
                  <c:v>0.10780470947147003</c:v>
                </c:pt>
                <c:pt idx="186" formatCode="0.00%">
                  <c:v>0.10645924003032214</c:v>
                </c:pt>
                <c:pt idx="187" formatCode="0.00%">
                  <c:v>0.10278949394322034</c:v>
                </c:pt>
                <c:pt idx="188" formatCode="0.00%">
                  <c:v>0.11280723807364623</c:v>
                </c:pt>
                <c:pt idx="189" formatCode="0.00%">
                  <c:v>0.11751708357120738</c:v>
                </c:pt>
                <c:pt idx="190" formatCode="0.00%">
                  <c:v>0.12461467339000754</c:v>
                </c:pt>
                <c:pt idx="191" formatCode="0.00%">
                  <c:v>0.1232716310249764</c:v>
                </c:pt>
                <c:pt idx="192" formatCode="0.00%">
                  <c:v>0.14429001837709299</c:v>
                </c:pt>
                <c:pt idx="193" formatCode="0.00%">
                  <c:v>0.14476823526908777</c:v>
                </c:pt>
                <c:pt idx="194" formatCode="0.00%">
                  <c:v>0.1156069554985133</c:v>
                </c:pt>
                <c:pt idx="195" formatCode="0.00%">
                  <c:v>0.11522469634888965</c:v>
                </c:pt>
                <c:pt idx="196" formatCode="0.00%">
                  <c:v>0.10273317243228752</c:v>
                </c:pt>
                <c:pt idx="197" formatCode="0.00%">
                  <c:v>0.10176120302335168</c:v>
                </c:pt>
                <c:pt idx="198" formatCode="0.00%">
                  <c:v>0.10735746304991611</c:v>
                </c:pt>
                <c:pt idx="199" formatCode="0.00%">
                  <c:v>0.1073165233746245</c:v>
                </c:pt>
                <c:pt idx="200" formatCode="0.00%">
                  <c:v>9.8934316826198243E-2</c:v>
                </c:pt>
                <c:pt idx="201" formatCode="0.00%">
                  <c:v>8.846481410767848E-2</c:v>
                </c:pt>
                <c:pt idx="202" formatCode="0.00%">
                  <c:v>8.5778063064607446E-2</c:v>
                </c:pt>
                <c:pt idx="203" formatCode="0.00%">
                  <c:v>8.3347424851461849E-2</c:v>
                </c:pt>
                <c:pt idx="204" formatCode="0.00%">
                  <c:v>7.4547122403651134E-2</c:v>
                </c:pt>
                <c:pt idx="205" formatCode="0.00%">
                  <c:v>7.5312856348259238E-2</c:v>
                </c:pt>
                <c:pt idx="206" formatCode="0.00%">
                  <c:v>6.4396585935709627E-2</c:v>
                </c:pt>
                <c:pt idx="207" formatCode="0.00%">
                  <c:v>5.968490021163908E-2</c:v>
                </c:pt>
                <c:pt idx="208" formatCode="0.00%">
                  <c:v>5.818708984786003E-2</c:v>
                </c:pt>
                <c:pt idx="209" formatCode="0.00%">
                  <c:v>6.0472977335830125E-2</c:v>
                </c:pt>
                <c:pt idx="210" formatCode="0.00%">
                  <c:v>5.7057747536103376E-2</c:v>
                </c:pt>
                <c:pt idx="211" formatCode="0.00%">
                  <c:v>7.2237444026207021E-2</c:v>
                </c:pt>
                <c:pt idx="212" formatCode="0.00%">
                  <c:v>5.3525347487313857E-2</c:v>
                </c:pt>
                <c:pt idx="213" formatCode="0.00%">
                  <c:v>4.0703500388847624E-2</c:v>
                </c:pt>
                <c:pt idx="214" formatCode="0.00%">
                  <c:v>2.9268487886497496E-2</c:v>
                </c:pt>
                <c:pt idx="215" formatCode="0.00%">
                  <c:v>2.0390252923135677E-2</c:v>
                </c:pt>
                <c:pt idx="216" formatCode="0.00%">
                  <c:v>1.1906132264778435E-3</c:v>
                </c:pt>
                <c:pt idx="217" formatCode="0.00%">
                  <c:v>-1.7052056749452316E-2</c:v>
                </c:pt>
                <c:pt idx="218" formatCode="0.00%">
                  <c:v>-3.0465737243287272E-2</c:v>
                </c:pt>
                <c:pt idx="219" formatCode="0.00%">
                  <c:v>-3.449001915065919E-2</c:v>
                </c:pt>
                <c:pt idx="220" formatCode="0.00%">
                  <c:v>-4.3066662335967121E-2</c:v>
                </c:pt>
                <c:pt idx="221" formatCode="0.00%">
                  <c:v>-5.7946990129110421E-2</c:v>
                </c:pt>
                <c:pt idx="222" formatCode="0.00%">
                  <c:v>-6.8888808102106402E-2</c:v>
                </c:pt>
                <c:pt idx="223" formatCode="0.00%">
                  <c:v>-9.5258126104275642E-2</c:v>
                </c:pt>
                <c:pt idx="224" formatCode="0.00%">
                  <c:v>-8.5306228956533281E-2</c:v>
                </c:pt>
                <c:pt idx="225" formatCode="0.00%">
                  <c:v>-8.515410103239518E-2</c:v>
                </c:pt>
                <c:pt idx="226" formatCode="0.00%">
                  <c:v>-8.4989378188138232E-2</c:v>
                </c:pt>
                <c:pt idx="227" formatCode="0.00%">
                  <c:v>-7.9639077882385445E-2</c:v>
                </c:pt>
              </c:numCache>
            </c:numRef>
          </c:val>
          <c:smooth val="0"/>
          <c:extLst>
            <c:ext xmlns:c16="http://schemas.microsoft.com/office/drawing/2014/chart" uri="{C3380CC4-5D6E-409C-BE32-E72D297353CC}">
              <c16:uniqueId val="{00000002-3A04-4848-889F-98437DC24CE7}"/>
            </c:ext>
          </c:extLst>
        </c:ser>
        <c:dLbls>
          <c:showLegendKey val="0"/>
          <c:showVal val="0"/>
          <c:showCatName val="0"/>
          <c:showSerName val="0"/>
          <c:showPercent val="0"/>
          <c:showBubbleSize val="0"/>
        </c:dLbls>
        <c:marker val="1"/>
        <c:smooth val="0"/>
        <c:axId val="308803904"/>
        <c:axId val="308804296"/>
      </c:lineChart>
      <c:dateAx>
        <c:axId val="308805864"/>
        <c:scaling>
          <c:orientation val="minMax"/>
        </c:scaling>
        <c:delete val="0"/>
        <c:axPos val="b"/>
        <c:majorGridlines/>
        <c:numFmt formatCode="mmm\ yy" sourceLinked="0"/>
        <c:majorTickMark val="out"/>
        <c:minorTickMark val="out"/>
        <c:tickLblPos val="nextTo"/>
        <c:spPr>
          <a:ln/>
        </c:spPr>
        <c:txPr>
          <a:bodyPr rot="-5400000" vert="horz"/>
          <a:lstStyle/>
          <a:p>
            <a:pPr>
              <a:defRPr/>
            </a:pPr>
            <a:endParaRPr lang="de-DE"/>
          </a:p>
        </c:txPr>
        <c:crossAx val="308804688"/>
        <c:crossesAt val="0"/>
        <c:auto val="0"/>
        <c:lblOffset val="100"/>
        <c:baseTimeUnit val="months"/>
        <c:majorUnit val="1"/>
        <c:majorTimeUnit val="years"/>
        <c:minorUnit val="6"/>
        <c:minorTimeUnit val="months"/>
      </c:dateAx>
      <c:valAx>
        <c:axId val="308804688"/>
        <c:scaling>
          <c:orientation val="minMax"/>
        </c:scaling>
        <c:delete val="0"/>
        <c:axPos val="l"/>
        <c:majorGridlines/>
        <c:numFmt formatCode="#,##0" sourceLinked="0"/>
        <c:majorTickMark val="out"/>
        <c:minorTickMark val="none"/>
        <c:tickLblPos val="low"/>
        <c:txPr>
          <a:bodyPr rot="0" vert="horz"/>
          <a:lstStyle/>
          <a:p>
            <a:pPr>
              <a:defRPr/>
            </a:pPr>
            <a:endParaRPr lang="de-DE"/>
          </a:p>
        </c:txPr>
        <c:crossAx val="308805864"/>
        <c:crosses val="autoZero"/>
        <c:crossBetween val="midCat"/>
      </c:valAx>
      <c:catAx>
        <c:axId val="308803904"/>
        <c:scaling>
          <c:orientation val="minMax"/>
        </c:scaling>
        <c:delete val="1"/>
        <c:axPos val="b"/>
        <c:majorGridlines>
          <c:spPr>
            <a:ln>
              <a:noFill/>
            </a:ln>
          </c:spPr>
        </c:majorGridlines>
        <c:majorTickMark val="out"/>
        <c:minorTickMark val="none"/>
        <c:tickLblPos val="nextTo"/>
        <c:crossAx val="308804296"/>
        <c:crosses val="autoZero"/>
        <c:auto val="1"/>
        <c:lblAlgn val="ctr"/>
        <c:lblOffset val="100"/>
        <c:tickLblSkip val="1"/>
        <c:noMultiLvlLbl val="0"/>
      </c:catAx>
      <c:valAx>
        <c:axId val="308804296"/>
        <c:scaling>
          <c:orientation val="minMax"/>
          <c:max val="0.30000000000000004"/>
          <c:min val="-0.1"/>
        </c:scaling>
        <c:delete val="0"/>
        <c:axPos val="r"/>
        <c:numFmt formatCode="0.00%" sourceLinked="0"/>
        <c:majorTickMark val="cross"/>
        <c:minorTickMark val="none"/>
        <c:tickLblPos val="high"/>
        <c:txPr>
          <a:bodyPr rot="0" vert="horz"/>
          <a:lstStyle/>
          <a:p>
            <a:pPr>
              <a:defRPr/>
            </a:pPr>
            <a:endParaRPr lang="de-DE"/>
          </a:p>
        </c:txPr>
        <c:crossAx val="308803904"/>
        <c:crosses val="max"/>
        <c:crossBetween val="midCat"/>
        <c:majorUnit val="0.02"/>
      </c:valAx>
    </c:plotArea>
    <c:legend>
      <c:legendPos val="b"/>
      <c:layout>
        <c:manualLayout>
          <c:xMode val="edge"/>
          <c:yMode val="edge"/>
          <c:x val="0.16680566491688539"/>
          <c:y val="0.95540548530392144"/>
          <c:w val="0.76063385826771646"/>
          <c:h val="3.9189188710754941E-2"/>
        </c:manualLayout>
      </c:layout>
      <c:overlay val="0"/>
    </c:legend>
    <c:plotVisOnly val="0"/>
    <c:dispBlanksAs val="gap"/>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De sinkende Geldumlaufgeschwindikeit im</a:t>
            </a:r>
            <a:r>
              <a:rPr lang="de-DE" baseline="0"/>
              <a:t> Zusammenhang mit</a:t>
            </a:r>
            <a:br>
              <a:rPr lang="de-DE" baseline="0"/>
            </a:br>
            <a:r>
              <a:rPr lang="de-DE"/>
              <a:t>Bruttoinlandsprodukt, Kaufkraft (= Geldmenge M1) und "Wachstum"</a:t>
            </a:r>
          </a:p>
        </c:rich>
      </c:tx>
      <c:layout>
        <c:manualLayout>
          <c:xMode val="edge"/>
          <c:yMode val="edge"/>
          <c:x val="0.26939120275330847"/>
          <c:y val="1.6216174073010257E-2"/>
        </c:manualLayout>
      </c:layout>
      <c:overlay val="0"/>
      <c:spPr>
        <a:noFill/>
        <a:ln w="25400">
          <a:noFill/>
        </a:ln>
      </c:spPr>
    </c:title>
    <c:autoTitleDeleted val="0"/>
    <c:plotArea>
      <c:layout>
        <c:manualLayout>
          <c:layoutTarget val="inner"/>
          <c:xMode val="edge"/>
          <c:yMode val="edge"/>
          <c:x val="7.3394495412844027E-2"/>
          <c:y val="0.10405405405405406"/>
          <c:w val="0.86738949124270215"/>
          <c:h val="0.63243243243243241"/>
        </c:manualLayout>
      </c:layout>
      <c:lineChart>
        <c:grouping val="standard"/>
        <c:varyColors val="0"/>
        <c:ser>
          <c:idx val="4"/>
          <c:order val="0"/>
          <c:tx>
            <c:strRef>
              <c:f>Tabelle2!$B$7</c:f>
              <c:strCache>
                <c:ptCount val="1"/>
                <c:pt idx="0">
                  <c:v>nominelles Bruttoinlandsprodukt (Mrd. €)</c:v>
                </c:pt>
              </c:strCache>
            </c:strRef>
          </c:tx>
          <c:cat>
            <c:numRef>
              <c:f>Tabelle2!$A$10:$A$62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Tabelle2!$B$10:$B$66</c:f>
              <c:numCache>
                <c:formatCode>_-* #,##0.00\ _€_-;\-* #,##0.00\ _€_-;_-* "-"??\ _€_-;_-@_-</c:formatCode>
                <c:ptCount val="57"/>
                <c:pt idx="0">
                  <c:v>360.6</c:v>
                </c:pt>
                <c:pt idx="1">
                  <c:v>400.24</c:v>
                </c:pt>
                <c:pt idx="2">
                  <c:v>436.37</c:v>
                </c:pt>
                <c:pt idx="3">
                  <c:v>486.02</c:v>
                </c:pt>
                <c:pt idx="4">
                  <c:v>526.02</c:v>
                </c:pt>
                <c:pt idx="5">
                  <c:v>551.01</c:v>
                </c:pt>
                <c:pt idx="6">
                  <c:v>597.4</c:v>
                </c:pt>
                <c:pt idx="7">
                  <c:v>636.54</c:v>
                </c:pt>
                <c:pt idx="8">
                  <c:v>678.94</c:v>
                </c:pt>
                <c:pt idx="9">
                  <c:v>737.37</c:v>
                </c:pt>
                <c:pt idx="10">
                  <c:v>788.52</c:v>
                </c:pt>
                <c:pt idx="11">
                  <c:v>825.79</c:v>
                </c:pt>
                <c:pt idx="12">
                  <c:v>860.21</c:v>
                </c:pt>
                <c:pt idx="13">
                  <c:v>898.27</c:v>
                </c:pt>
                <c:pt idx="14">
                  <c:v>942</c:v>
                </c:pt>
                <c:pt idx="15">
                  <c:v>984.41</c:v>
                </c:pt>
                <c:pt idx="16">
                  <c:v>1037.1300000000001</c:v>
                </c:pt>
                <c:pt idx="17">
                  <c:v>1065.1300000000001</c:v>
                </c:pt>
                <c:pt idx="18">
                  <c:v>1123.29</c:v>
                </c:pt>
                <c:pt idx="19">
                  <c:v>1200.6600000000001</c:v>
                </c:pt>
                <c:pt idx="20">
                  <c:v>1306.68</c:v>
                </c:pt>
                <c:pt idx="21">
                  <c:v>1585.8</c:v>
                </c:pt>
                <c:pt idx="22">
                  <c:v>1702.06</c:v>
                </c:pt>
                <c:pt idx="23">
                  <c:v>1750.89</c:v>
                </c:pt>
                <c:pt idx="24">
                  <c:v>1829.55</c:v>
                </c:pt>
                <c:pt idx="25">
                  <c:v>1894.61</c:v>
                </c:pt>
                <c:pt idx="26">
                  <c:v>1921.38</c:v>
                </c:pt>
                <c:pt idx="27">
                  <c:v>1961.15</c:v>
                </c:pt>
                <c:pt idx="28">
                  <c:v>2014.42</c:v>
                </c:pt>
                <c:pt idx="29">
                  <c:v>2059.48</c:v>
                </c:pt>
                <c:pt idx="30">
                  <c:v>2109.09</c:v>
                </c:pt>
                <c:pt idx="31">
                  <c:v>2172.54</c:v>
                </c:pt>
                <c:pt idx="32">
                  <c:v>2198.12</c:v>
                </c:pt>
                <c:pt idx="33">
                  <c:v>2211.5700000000002</c:v>
                </c:pt>
                <c:pt idx="34">
                  <c:v>2262.52</c:v>
                </c:pt>
                <c:pt idx="35">
                  <c:v>2288.31</c:v>
                </c:pt>
                <c:pt idx="36">
                  <c:v>2385.08</c:v>
                </c:pt>
                <c:pt idx="37">
                  <c:v>2499.5500000000002</c:v>
                </c:pt>
                <c:pt idx="38">
                  <c:v>2546.4899999999998</c:v>
                </c:pt>
                <c:pt idx="39">
                  <c:v>2445.73</c:v>
                </c:pt>
                <c:pt idx="40">
                  <c:v>2564.4</c:v>
                </c:pt>
                <c:pt idx="41">
                  <c:v>2693.56</c:v>
                </c:pt>
                <c:pt idx="42">
                  <c:v>2745.31</c:v>
                </c:pt>
                <c:pt idx="43">
                  <c:v>2811.35</c:v>
                </c:pt>
                <c:pt idx="44">
                  <c:v>2927.43</c:v>
                </c:pt>
                <c:pt idx="45">
                  <c:v>3026.18</c:v>
                </c:pt>
                <c:pt idx="46">
                  <c:v>3134.74</c:v>
                </c:pt>
                <c:pt idx="47">
                  <c:v>3267.16</c:v>
                </c:pt>
                <c:pt idx="48">
                  <c:v>3365.45</c:v>
                </c:pt>
                <c:pt idx="49">
                  <c:v>3474.11</c:v>
                </c:pt>
                <c:pt idx="50">
                  <c:v>3403.73</c:v>
                </c:pt>
                <c:pt idx="51">
                  <c:v>3617.45</c:v>
                </c:pt>
                <c:pt idx="52">
                  <c:v>3876.81</c:v>
                </c:pt>
                <c:pt idx="53">
                  <c:v>4121.16</c:v>
                </c:pt>
              </c:numCache>
            </c:numRef>
          </c:val>
          <c:smooth val="0"/>
          <c:extLst>
            <c:ext xmlns:c16="http://schemas.microsoft.com/office/drawing/2014/chart" uri="{C3380CC4-5D6E-409C-BE32-E72D297353CC}">
              <c16:uniqueId val="{00000000-5747-4ACF-90AA-1C2C7571DF64}"/>
            </c:ext>
          </c:extLst>
        </c:ser>
        <c:ser>
          <c:idx val="5"/>
          <c:order val="1"/>
          <c:tx>
            <c:strRef>
              <c:f>Tabelle2!$H$7</c:f>
              <c:strCache>
                <c:ptCount val="1"/>
                <c:pt idx="0">
                  <c:v>Geldmenge M1 mit Bargeldumlauf</c:v>
                </c:pt>
              </c:strCache>
            </c:strRef>
          </c:tx>
          <c:cat>
            <c:numRef>
              <c:f>Tabelle2!$A$10:$A$62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Tabelle2!$H$10:$H$66</c:f>
              <c:numCache>
                <c:formatCode>_-* #,##0.00\ _€_-;\-* #,##0.00\ _€_-;_-* "-"??\ _€_-;_-@_-</c:formatCode>
                <c:ptCount val="57"/>
                <c:pt idx="0">
                  <c:v>55331</c:v>
                </c:pt>
                <c:pt idx="1">
                  <c:v>62133</c:v>
                </c:pt>
                <c:pt idx="2">
                  <c:v>71222</c:v>
                </c:pt>
                <c:pt idx="3">
                  <c:v>73044</c:v>
                </c:pt>
                <c:pt idx="4">
                  <c:v>81005</c:v>
                </c:pt>
                <c:pt idx="5">
                  <c:v>91980</c:v>
                </c:pt>
                <c:pt idx="6">
                  <c:v>95536</c:v>
                </c:pt>
                <c:pt idx="7">
                  <c:v>106388</c:v>
                </c:pt>
                <c:pt idx="8">
                  <c:v>121641</c:v>
                </c:pt>
                <c:pt idx="9">
                  <c:v>126733</c:v>
                </c:pt>
                <c:pt idx="10">
                  <c:v>127594</c:v>
                </c:pt>
                <c:pt idx="11">
                  <c:v>125941</c:v>
                </c:pt>
                <c:pt idx="12">
                  <c:v>135142</c:v>
                </c:pt>
                <c:pt idx="13">
                  <c:v>146436</c:v>
                </c:pt>
                <c:pt idx="14">
                  <c:v>155219</c:v>
                </c:pt>
                <c:pt idx="15">
                  <c:v>164427</c:v>
                </c:pt>
                <c:pt idx="16">
                  <c:v>178872</c:v>
                </c:pt>
                <c:pt idx="17">
                  <c:v>191829</c:v>
                </c:pt>
                <c:pt idx="18">
                  <c:v>214020</c:v>
                </c:pt>
                <c:pt idx="19">
                  <c:v>227236</c:v>
                </c:pt>
                <c:pt idx="20">
                  <c:v>292183</c:v>
                </c:pt>
                <c:pt idx="21">
                  <c:v>304494</c:v>
                </c:pt>
                <c:pt idx="22">
                  <c:v>331885</c:v>
                </c:pt>
                <c:pt idx="23">
                  <c:v>360887</c:v>
                </c:pt>
                <c:pt idx="24">
                  <c:v>378781</c:v>
                </c:pt>
                <c:pt idx="25">
                  <c:v>405026</c:v>
                </c:pt>
                <c:pt idx="26">
                  <c:v>456856</c:v>
                </c:pt>
                <c:pt idx="27">
                  <c:v>465008</c:v>
                </c:pt>
                <c:pt idx="28">
                  <c:v>513354</c:v>
                </c:pt>
                <c:pt idx="29">
                  <c:v>557605</c:v>
                </c:pt>
                <c:pt idx="30">
                  <c:v>574580</c:v>
                </c:pt>
                <c:pt idx="31">
                  <c:v>601637</c:v>
                </c:pt>
                <c:pt idx="32">
                  <c:v>677776</c:v>
                </c:pt>
                <c:pt idx="33">
                  <c:v>740391</c:v>
                </c:pt>
                <c:pt idx="34">
                  <c:v>781262</c:v>
                </c:pt>
                <c:pt idx="35">
                  <c:v>869257</c:v>
                </c:pt>
                <c:pt idx="36">
                  <c:v>920113</c:v>
                </c:pt>
                <c:pt idx="37">
                  <c:v>961672</c:v>
                </c:pt>
                <c:pt idx="38">
                  <c:v>1028043</c:v>
                </c:pt>
                <c:pt idx="39">
                  <c:v>1206855</c:v>
                </c:pt>
                <c:pt idx="40">
                  <c:v>1310565</c:v>
                </c:pt>
                <c:pt idx="41">
                  <c:v>1383015</c:v>
                </c:pt>
                <c:pt idx="42">
                  <c:v>1581969</c:v>
                </c:pt>
                <c:pt idx="43">
                  <c:v>1674709</c:v>
                </c:pt>
                <c:pt idx="44">
                  <c:v>1787546</c:v>
                </c:pt>
                <c:pt idx="45">
                  <c:v>2010216</c:v>
                </c:pt>
                <c:pt idx="46">
                  <c:v>2160628</c:v>
                </c:pt>
                <c:pt idx="47">
                  <c:v>2298368</c:v>
                </c:pt>
                <c:pt idx="48">
                  <c:v>2455057</c:v>
                </c:pt>
                <c:pt idx="49">
                  <c:v>2621836</c:v>
                </c:pt>
                <c:pt idx="50">
                  <c:v>2945034</c:v>
                </c:pt>
                <c:pt idx="51">
                  <c:v>3190495</c:v>
                </c:pt>
                <c:pt idx="52">
                  <c:v>3255550</c:v>
                </c:pt>
                <c:pt idx="53">
                  <c:v>2996281</c:v>
                </c:pt>
              </c:numCache>
            </c:numRef>
          </c:val>
          <c:smooth val="0"/>
          <c:extLst>
            <c:ext xmlns:c16="http://schemas.microsoft.com/office/drawing/2014/chart" uri="{C3380CC4-5D6E-409C-BE32-E72D297353CC}">
              <c16:uniqueId val="{00000001-5747-4ACF-90AA-1C2C7571DF64}"/>
            </c:ext>
          </c:extLst>
        </c:ser>
        <c:ser>
          <c:idx val="1"/>
          <c:order val="2"/>
          <c:tx>
            <c:strRef>
              <c:f>Tabelle2!$M$7</c:f>
              <c:strCache>
                <c:ptCount val="1"/>
                <c:pt idx="0">
                  <c:v>Das BIP, wenn die Umschlagshäufigkeit von 1970 weiter bestehen würde</c:v>
                </c:pt>
              </c:strCache>
            </c:strRef>
          </c:tx>
          <c:dPt>
            <c:idx val="41"/>
            <c:bubble3D val="0"/>
            <c:extLst>
              <c:ext xmlns:c16="http://schemas.microsoft.com/office/drawing/2014/chart" uri="{C3380CC4-5D6E-409C-BE32-E72D297353CC}">
                <c16:uniqueId val="{00000002-5747-4ACF-90AA-1C2C7571DF64}"/>
              </c:ext>
            </c:extLst>
          </c:dPt>
          <c:cat>
            <c:numRef>
              <c:f>Tabelle2!$A$10:$A$62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Tabelle2!$M$10:$M$66</c:f>
              <c:numCache>
                <c:formatCode>_-* #,##0.00\ _€_-;\-* #,##0.00\ _€_-;_-* "-"??\ _€_-;_-@_-</c:formatCode>
                <c:ptCount val="57"/>
                <c:pt idx="0">
                  <c:v>360600</c:v>
                </c:pt>
                <c:pt idx="1">
                  <c:v>404929.60185068042</c:v>
                </c:pt>
                <c:pt idx="2">
                  <c:v>464163.90811660729</c:v>
                </c:pt>
                <c:pt idx="3">
                  <c:v>476038.14136740705</c:v>
                </c:pt>
                <c:pt idx="4">
                  <c:v>527921.1111311923</c:v>
                </c:pt>
                <c:pt idx="5">
                  <c:v>599446.74775442341</c:v>
                </c:pt>
                <c:pt idx="6">
                  <c:v>622621.70573457913</c:v>
                </c:pt>
                <c:pt idx="7">
                  <c:v>693345.73385624692</c:v>
                </c:pt>
                <c:pt idx="8">
                  <c:v>792751.70519238757</c:v>
                </c:pt>
                <c:pt idx="9">
                  <c:v>825936.9937286512</c:v>
                </c:pt>
                <c:pt idx="10">
                  <c:v>831548.2532395944</c:v>
                </c:pt>
                <c:pt idx="11">
                  <c:v>820775.41703565815</c:v>
                </c:pt>
                <c:pt idx="12">
                  <c:v>880739.64323796786</c:v>
                </c:pt>
                <c:pt idx="13">
                  <c:v>954344.2482514322</c:v>
                </c:pt>
                <c:pt idx="14">
                  <c:v>1011584.3089768846</c:v>
                </c:pt>
                <c:pt idx="15">
                  <c:v>1071594.1551752181</c:v>
                </c:pt>
                <c:pt idx="16">
                  <c:v>1165734.2755417398</c:v>
                </c:pt>
                <c:pt idx="17">
                  <c:v>1250176.8881820317</c:v>
                </c:pt>
                <c:pt idx="18">
                  <c:v>1394798.7927201749</c:v>
                </c:pt>
                <c:pt idx="19">
                  <c:v>1480929.3452133522</c:v>
                </c:pt>
                <c:pt idx="20">
                  <c:v>1904198.185465652</c:v>
                </c:pt>
                <c:pt idx="21">
                  <c:v>1984430.7241871643</c:v>
                </c:pt>
                <c:pt idx="22">
                  <c:v>2162941.7686287975</c:v>
                </c:pt>
                <c:pt idx="23">
                  <c:v>2351951.9292982235</c:v>
                </c:pt>
                <c:pt idx="24">
                  <c:v>2468569.6734199636</c:v>
                </c:pt>
                <c:pt idx="25">
                  <c:v>2639612.0727982502</c:v>
                </c:pt>
                <c:pt idx="26">
                  <c:v>2977395.557643997</c:v>
                </c:pt>
                <c:pt idx="27">
                  <c:v>3030523.3015850065</c:v>
                </c:pt>
                <c:pt idx="28">
                  <c:v>3345601.0626954148</c:v>
                </c:pt>
                <c:pt idx="29">
                  <c:v>3633991.1261318247</c:v>
                </c:pt>
                <c:pt idx="30">
                  <c:v>3744619.6164898518</c:v>
                </c:pt>
                <c:pt idx="31">
                  <c:v>3920953.9354069144</c:v>
                </c:pt>
                <c:pt idx="32">
                  <c:v>4417162.6321591875</c:v>
                </c:pt>
                <c:pt idx="33">
                  <c:v>4825233.4965932295</c:v>
                </c:pt>
                <c:pt idx="34">
                  <c:v>5091595.6190923713</c:v>
                </c:pt>
                <c:pt idx="35">
                  <c:v>5665071.5548246009</c:v>
                </c:pt>
                <c:pt idx="36">
                  <c:v>5996507.343080732</c:v>
                </c:pt>
                <c:pt idx="37">
                  <c:v>6267353.2594747972</c:v>
                </c:pt>
                <c:pt idx="38">
                  <c:v>6699902.5103468215</c:v>
                </c:pt>
                <c:pt idx="39">
                  <c:v>7865245.7573512131</c:v>
                </c:pt>
                <c:pt idx="40">
                  <c:v>8541138.5841571633</c:v>
                </c:pt>
                <c:pt idx="41">
                  <c:v>9013305.5430048257</c:v>
                </c:pt>
                <c:pt idx="42">
                  <c:v>10309917.069996927</c:v>
                </c:pt>
                <c:pt idx="43">
                  <c:v>10914316.845891092</c:v>
                </c:pt>
                <c:pt idx="44">
                  <c:v>11649691.630369956</c:v>
                </c:pt>
                <c:pt idx="45">
                  <c:v>13100863.703891128</c:v>
                </c:pt>
                <c:pt idx="46">
                  <c:v>14081120.10988415</c:v>
                </c:pt>
                <c:pt idx="47">
                  <c:v>14978791.288789285</c:v>
                </c:pt>
                <c:pt idx="48">
                  <c:v>15999955.796931196</c:v>
                </c:pt>
                <c:pt idx="49">
                  <c:v>17086878.270770453</c:v>
                </c:pt>
                <c:pt idx="50">
                  <c:v>19193205.624333557</c:v>
                </c:pt>
                <c:pt idx="51">
                  <c:v>20792909.88776635</c:v>
                </c:pt>
                <c:pt idx="52">
                  <c:v>21216882.579385877</c:v>
                </c:pt>
                <c:pt idx="53">
                  <c:v>19527189.615224738</c:v>
                </c:pt>
              </c:numCache>
            </c:numRef>
          </c:val>
          <c:smooth val="0"/>
          <c:extLst>
            <c:ext xmlns:c16="http://schemas.microsoft.com/office/drawing/2014/chart" uri="{C3380CC4-5D6E-409C-BE32-E72D297353CC}">
              <c16:uniqueId val="{00000003-5747-4ACF-90AA-1C2C7571DF64}"/>
            </c:ext>
          </c:extLst>
        </c:ser>
        <c:ser>
          <c:idx val="0"/>
          <c:order val="3"/>
          <c:tx>
            <c:strRef>
              <c:f>Tabelle2!$N$7</c:f>
              <c:strCache>
                <c:ptCount val="1"/>
                <c:pt idx="0">
                  <c:v>= das BIP, wenn es proportional zur Geldmenge gewachsen wäre</c:v>
                </c:pt>
              </c:strCache>
            </c:strRef>
          </c:tx>
          <c:cat>
            <c:numRef>
              <c:f>Tabelle2!$A$10:$A$62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Tabelle2!$N$10:$N$66</c:f>
              <c:numCache>
                <c:formatCode>_-* #,##0.00\ _€_-;\-* #,##0.00\ _€_-;_-* "-"??\ _€_-;_-@_-</c:formatCode>
                <c:ptCount val="57"/>
                <c:pt idx="0">
                  <c:v>360.6</c:v>
                </c:pt>
                <c:pt idx="1">
                  <c:v>404.92960185068046</c:v>
                </c:pt>
                <c:pt idx="2">
                  <c:v>464.16390811660733</c:v>
                </c:pt>
                <c:pt idx="3">
                  <c:v>476.03814136740709</c:v>
                </c:pt>
                <c:pt idx="4">
                  <c:v>527.92111113119233</c:v>
                </c:pt>
                <c:pt idx="5">
                  <c:v>599.44674775442343</c:v>
                </c:pt>
                <c:pt idx="6">
                  <c:v>622.62170573457922</c:v>
                </c:pt>
                <c:pt idx="7">
                  <c:v>693.34573385624697</c:v>
                </c:pt>
                <c:pt idx="8">
                  <c:v>792.7517051923877</c:v>
                </c:pt>
                <c:pt idx="9">
                  <c:v>825.93699372865126</c:v>
                </c:pt>
                <c:pt idx="10">
                  <c:v>831.54825323959449</c:v>
                </c:pt>
                <c:pt idx="11">
                  <c:v>820.77541703565817</c:v>
                </c:pt>
                <c:pt idx="12">
                  <c:v>880.73964323796793</c:v>
                </c:pt>
                <c:pt idx="13">
                  <c:v>954.3442482514323</c:v>
                </c:pt>
                <c:pt idx="14">
                  <c:v>1011.5843089768846</c:v>
                </c:pt>
                <c:pt idx="15">
                  <c:v>1071.5941551752182</c:v>
                </c:pt>
                <c:pt idx="16">
                  <c:v>1165.7342755417399</c:v>
                </c:pt>
                <c:pt idx="17">
                  <c:v>1250.1768881820319</c:v>
                </c:pt>
                <c:pt idx="18">
                  <c:v>1394.798792720175</c:v>
                </c:pt>
                <c:pt idx="19">
                  <c:v>1480.9293452133525</c:v>
                </c:pt>
                <c:pt idx="20">
                  <c:v>1904.1981854656522</c:v>
                </c:pt>
                <c:pt idx="21">
                  <c:v>1984.4307241871645</c:v>
                </c:pt>
                <c:pt idx="22">
                  <c:v>2162.9417686287975</c:v>
                </c:pt>
                <c:pt idx="23">
                  <c:v>2351.9519292982236</c:v>
                </c:pt>
                <c:pt idx="24">
                  <c:v>2468.5696734199637</c:v>
                </c:pt>
                <c:pt idx="25">
                  <c:v>2639.6120727982507</c:v>
                </c:pt>
                <c:pt idx="26">
                  <c:v>2977.3955576439971</c:v>
                </c:pt>
                <c:pt idx="27">
                  <c:v>3030.5233015850067</c:v>
                </c:pt>
                <c:pt idx="28">
                  <c:v>3345.6010626954148</c:v>
                </c:pt>
                <c:pt idx="29">
                  <c:v>3633.9911261318248</c:v>
                </c:pt>
                <c:pt idx="30">
                  <c:v>3744.619616489852</c:v>
                </c:pt>
                <c:pt idx="31">
                  <c:v>3920.9539354069148</c:v>
                </c:pt>
                <c:pt idx="32">
                  <c:v>4417.1626321591875</c:v>
                </c:pt>
                <c:pt idx="33">
                  <c:v>4825.2334965932296</c:v>
                </c:pt>
                <c:pt idx="34">
                  <c:v>5091.5956190923716</c:v>
                </c:pt>
                <c:pt idx="35">
                  <c:v>5665.0715548246017</c:v>
                </c:pt>
                <c:pt idx="36">
                  <c:v>5996.5073430807324</c:v>
                </c:pt>
                <c:pt idx="37">
                  <c:v>6267.3532594747976</c:v>
                </c:pt>
                <c:pt idx="38">
                  <c:v>6699.9025103468221</c:v>
                </c:pt>
                <c:pt idx="39">
                  <c:v>7865.2457573512138</c:v>
                </c:pt>
                <c:pt idx="40">
                  <c:v>8541.1385841571628</c:v>
                </c:pt>
                <c:pt idx="41">
                  <c:v>9013.3055430048262</c:v>
                </c:pt>
                <c:pt idx="42">
                  <c:v>10309.917069996927</c:v>
                </c:pt>
                <c:pt idx="43">
                  <c:v>10914.316845891091</c:v>
                </c:pt>
                <c:pt idx="44">
                  <c:v>11649.691630369956</c:v>
                </c:pt>
                <c:pt idx="45">
                  <c:v>13100.863703891127</c:v>
                </c:pt>
                <c:pt idx="46">
                  <c:v>14081.120109884152</c:v>
                </c:pt>
                <c:pt idx="47">
                  <c:v>14978.791288789287</c:v>
                </c:pt>
                <c:pt idx="48">
                  <c:v>15999.955796931197</c:v>
                </c:pt>
                <c:pt idx="49">
                  <c:v>17086.878270770456</c:v>
                </c:pt>
                <c:pt idx="50">
                  <c:v>19193.205624333557</c:v>
                </c:pt>
                <c:pt idx="51">
                  <c:v>20792.909887766353</c:v>
                </c:pt>
                <c:pt idx="52">
                  <c:v>21216.882579385878</c:v>
                </c:pt>
                <c:pt idx="53">
                  <c:v>19527.189615224739</c:v>
                </c:pt>
              </c:numCache>
            </c:numRef>
          </c:val>
          <c:smooth val="0"/>
          <c:extLst>
            <c:ext xmlns:c16="http://schemas.microsoft.com/office/drawing/2014/chart" uri="{C3380CC4-5D6E-409C-BE32-E72D297353CC}">
              <c16:uniqueId val="{00000004-5747-4ACF-90AA-1C2C7571DF64}"/>
            </c:ext>
          </c:extLst>
        </c:ser>
        <c:ser>
          <c:idx val="2"/>
          <c:order val="4"/>
          <c:tx>
            <c:strRef>
              <c:f>Tabelle2!$O$7</c:f>
              <c:strCache>
                <c:ptCount val="1"/>
                <c:pt idx="0">
                  <c:v>BIP bereinigt um die Geldmengenveränderung (Basis 1970 = 100%)</c:v>
                </c:pt>
              </c:strCache>
            </c:strRef>
          </c:tx>
          <c:cat>
            <c:numRef>
              <c:f>Tabelle2!$A$10:$A$62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Tabelle2!$O$10:$O$66</c:f>
              <c:numCache>
                <c:formatCode>_-* #,##0.00\ _€_-;\-* #,##0.00\ _€_-;_-* "-"??\ _€_-;_-@_-</c:formatCode>
                <c:ptCount val="57"/>
                <c:pt idx="0">
                  <c:v>360.6</c:v>
                </c:pt>
                <c:pt idx="1">
                  <c:v>356.42379154394604</c:v>
                </c:pt>
                <c:pt idx="2">
                  <c:v>339.00744811996293</c:v>
                </c:pt>
                <c:pt idx="3">
                  <c:v>368.16128114561087</c:v>
                </c:pt>
                <c:pt idx="4">
                  <c:v>359.30143349175978</c:v>
                </c:pt>
                <c:pt idx="5">
                  <c:v>331.46264742335291</c:v>
                </c:pt>
                <c:pt idx="6">
                  <c:v>345.99249916261931</c:v>
                </c:pt>
                <c:pt idx="7">
                  <c:v>331.05608470880173</c:v>
                </c:pt>
                <c:pt idx="8">
                  <c:v>308.83032151988232</c:v>
                </c:pt>
                <c:pt idx="9">
                  <c:v>321.93208927430106</c:v>
                </c:pt>
                <c:pt idx="10">
                  <c:v>341.94084455381909</c:v>
                </c:pt>
                <c:pt idx="11">
                  <c:v>362.80311010711364</c:v>
                </c:pt>
                <c:pt idx="12">
                  <c:v>352.19457688949399</c:v>
                </c:pt>
                <c:pt idx="13">
                  <c:v>339.41228502554014</c:v>
                </c:pt>
                <c:pt idx="14">
                  <c:v>335.79524413892631</c:v>
                </c:pt>
                <c:pt idx="15">
                  <c:v>331.26183479598848</c:v>
                </c:pt>
                <c:pt idx="16">
                  <c:v>320.81846253186643</c:v>
                </c:pt>
                <c:pt idx="17">
                  <c:v>307.22522679052702</c:v>
                </c:pt>
                <c:pt idx="18">
                  <c:v>290.4063124474348</c:v>
                </c:pt>
                <c:pt idx="19">
                  <c:v>292.35560588991183</c:v>
                </c:pt>
                <c:pt idx="20">
                  <c:v>247.44735689619176</c:v>
                </c:pt>
                <c:pt idx="21">
                  <c:v>288.16298449230527</c:v>
                </c:pt>
                <c:pt idx="22">
                  <c:v>283.76299579673685</c:v>
                </c:pt>
                <c:pt idx="23">
                  <c:v>268.44550950851652</c:v>
                </c:pt>
                <c:pt idx="24">
                  <c:v>267.25424730913113</c:v>
                </c:pt>
                <c:pt idx="25">
                  <c:v>258.82453449901982</c:v>
                </c:pt>
                <c:pt idx="26">
                  <c:v>232.70325174672109</c:v>
                </c:pt>
                <c:pt idx="27">
                  <c:v>233.35596516619071</c:v>
                </c:pt>
                <c:pt idx="28">
                  <c:v>217.12088153593817</c:v>
                </c:pt>
                <c:pt idx="29">
                  <c:v>204.36166799078202</c:v>
                </c:pt>
                <c:pt idx="30">
                  <c:v>203.10149812036619</c:v>
                </c:pt>
                <c:pt idx="31">
                  <c:v>199.80288901779645</c:v>
                </c:pt>
                <c:pt idx="32">
                  <c:v>179.44597878945254</c:v>
                </c:pt>
                <c:pt idx="33">
                  <c:v>165.2753473097323</c:v>
                </c:pt>
                <c:pt idx="34">
                  <c:v>160.23753122512039</c:v>
                </c:pt>
                <c:pt idx="35">
                  <c:v>145.65828127929944</c:v>
                </c:pt>
                <c:pt idx="36">
                  <c:v>143.42679809979859</c:v>
                </c:pt>
                <c:pt idx="37">
                  <c:v>143.81473210200568</c:v>
                </c:pt>
                <c:pt idx="38">
                  <c:v>137.05636650412481</c:v>
                </c:pt>
                <c:pt idx="39">
                  <c:v>112.13002939872644</c:v>
                </c:pt>
                <c:pt idx="40">
                  <c:v>108.26690503714049</c:v>
                </c:pt>
                <c:pt idx="41">
                  <c:v>107.76265503989472</c:v>
                </c:pt>
                <c:pt idx="42">
                  <c:v>96.020053243774058</c:v>
                </c:pt>
                <c:pt idx="43">
                  <c:v>92.884678382931</c:v>
                </c:pt>
                <c:pt idx="44">
                  <c:v>90.614523670999233</c:v>
                </c:pt>
                <c:pt idx="45">
                  <c:v>83.29531034475896</c:v>
                </c:pt>
                <c:pt idx="46">
                  <c:v>80.276798662240779</c:v>
                </c:pt>
                <c:pt idx="47">
                  <c:v>78.653736024866333</c:v>
                </c:pt>
                <c:pt idx="48">
                  <c:v>75.849038922517877</c:v>
                </c:pt>
                <c:pt idx="49">
                  <c:v>73.317316723853054</c:v>
                </c:pt>
                <c:pt idx="50">
                  <c:v>63.948933910440417</c:v>
                </c:pt>
                <c:pt idx="51">
                  <c:v>62.735445738043779</c:v>
                </c:pt>
                <c:pt idx="52">
                  <c:v>65.889872405584313</c:v>
                </c:pt>
                <c:pt idx="53">
                  <c:v>76.103644471262882</c:v>
                </c:pt>
              </c:numCache>
            </c:numRef>
          </c:val>
          <c:smooth val="0"/>
          <c:extLst>
            <c:ext xmlns:c16="http://schemas.microsoft.com/office/drawing/2014/chart" uri="{C3380CC4-5D6E-409C-BE32-E72D297353CC}">
              <c16:uniqueId val="{00000005-5747-4ACF-90AA-1C2C7571DF64}"/>
            </c:ext>
          </c:extLst>
        </c:ser>
        <c:dLbls>
          <c:showLegendKey val="0"/>
          <c:showVal val="0"/>
          <c:showCatName val="0"/>
          <c:showSerName val="0"/>
          <c:showPercent val="0"/>
          <c:showBubbleSize val="0"/>
        </c:dLbls>
        <c:marker val="1"/>
        <c:smooth val="0"/>
        <c:axId val="308802336"/>
        <c:axId val="308801160"/>
      </c:lineChart>
      <c:lineChart>
        <c:grouping val="standard"/>
        <c:varyColors val="0"/>
        <c:ser>
          <c:idx val="3"/>
          <c:order val="5"/>
          <c:tx>
            <c:strRef>
              <c:f>Tabelle2!$P$7:$P$9</c:f>
              <c:strCache>
                <c:ptCount val="3"/>
                <c:pt idx="0">
                  <c:v>BIP bereinigt um die Geldmengenveränderung (Basis 1970 = 100%)</c:v>
                </c:pt>
                <c:pt idx="1">
                  <c:v>in %</c:v>
                </c:pt>
              </c:strCache>
            </c:strRef>
          </c:tx>
          <c:spPr>
            <a:ln>
              <a:solidFill>
                <a:srgbClr val="FF0000"/>
              </a:solidFill>
            </a:ln>
          </c:spPr>
          <c:marker>
            <c:spPr>
              <a:solidFill>
                <a:srgbClr val="FF0000"/>
              </a:solidFill>
              <a:ln>
                <a:solidFill>
                  <a:srgbClr val="FF0000"/>
                </a:solidFill>
              </a:ln>
            </c:spPr>
          </c:marker>
          <c:cat>
            <c:numRef>
              <c:f>Tabelle2!$K$10:$K$66</c:f>
              <c:numCache>
                <c:formatCode>General</c:formatCode>
                <c:ptCount val="5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Tabelle2!$P$10:$P$66</c:f>
              <c:numCache>
                <c:formatCode>0.0%</c:formatCode>
                <c:ptCount val="57"/>
                <c:pt idx="0">
                  <c:v>1</c:v>
                </c:pt>
                <c:pt idx="1">
                  <c:v>0.98841872308359957</c:v>
                </c:pt>
                <c:pt idx="2">
                  <c:v>0.94012048840810569</c:v>
                </c:pt>
                <c:pt idx="3">
                  <c:v>1.0209686110527201</c:v>
                </c:pt>
                <c:pt idx="4">
                  <c:v>0.99639887268929495</c:v>
                </c:pt>
                <c:pt idx="5">
                  <c:v>0.91919758020896525</c:v>
                </c:pt>
                <c:pt idx="6">
                  <c:v>0.95949112357908839</c:v>
                </c:pt>
                <c:pt idx="7">
                  <c:v>0.91807011843816333</c:v>
                </c:pt>
                <c:pt idx="8">
                  <c:v>0.85643461319989544</c:v>
                </c:pt>
                <c:pt idx="9">
                  <c:v>0.89276785711120643</c:v>
                </c:pt>
                <c:pt idx="10">
                  <c:v>0.94825525389300902</c:v>
                </c:pt>
                <c:pt idx="11">
                  <c:v>1.00610956768473</c:v>
                </c:pt>
                <c:pt idx="12">
                  <c:v>0.97669045171795332</c:v>
                </c:pt>
                <c:pt idx="13">
                  <c:v>0.94124316424165311</c:v>
                </c:pt>
                <c:pt idx="14">
                  <c:v>0.93121254614233584</c:v>
                </c:pt>
                <c:pt idx="15">
                  <c:v>0.91864069549636285</c:v>
                </c:pt>
                <c:pt idx="16">
                  <c:v>0.88967959659419416</c:v>
                </c:pt>
                <c:pt idx="17">
                  <c:v>0.85198343535919852</c:v>
                </c:pt>
                <c:pt idx="18">
                  <c:v>0.80534196463514918</c:v>
                </c:pt>
                <c:pt idx="19">
                  <c:v>0.81074765915116975</c:v>
                </c:pt>
                <c:pt idx="20">
                  <c:v>0.6862100856799549</c:v>
                </c:pt>
                <c:pt idx="21">
                  <c:v>0.79912086658986481</c:v>
                </c:pt>
                <c:pt idx="22">
                  <c:v>0.78691901219283644</c:v>
                </c:pt>
                <c:pt idx="23">
                  <c:v>0.74444123546454932</c:v>
                </c:pt>
                <c:pt idx="24">
                  <c:v>0.74113767972582112</c:v>
                </c:pt>
                <c:pt idx="25">
                  <c:v>0.7177607723211864</c:v>
                </c:pt>
                <c:pt idx="26">
                  <c:v>0.64532238421165022</c:v>
                </c:pt>
                <c:pt idx="27">
                  <c:v>0.64713246025011284</c:v>
                </c:pt>
                <c:pt idx="28">
                  <c:v>0.60211004308357785</c:v>
                </c:pt>
                <c:pt idx="29">
                  <c:v>0.56672675538209094</c:v>
                </c:pt>
                <c:pt idx="30">
                  <c:v>0.56323210793224121</c:v>
                </c:pt>
                <c:pt idx="31">
                  <c:v>0.55408455079810437</c:v>
                </c:pt>
                <c:pt idx="32">
                  <c:v>0.4976316660827857</c:v>
                </c:pt>
                <c:pt idx="33">
                  <c:v>0.45833429647734963</c:v>
                </c:pt>
                <c:pt idx="34">
                  <c:v>0.44436364732423844</c:v>
                </c:pt>
                <c:pt idx="35">
                  <c:v>0.40393311502856194</c:v>
                </c:pt>
                <c:pt idx="36">
                  <c:v>0.39774486439212031</c:v>
                </c:pt>
                <c:pt idx="37">
                  <c:v>0.39882066584028192</c:v>
                </c:pt>
                <c:pt idx="38">
                  <c:v>0.38007866473689628</c:v>
                </c:pt>
                <c:pt idx="39">
                  <c:v>0.31095404714011765</c:v>
                </c:pt>
                <c:pt idx="40">
                  <c:v>0.30024100121225866</c:v>
                </c:pt>
                <c:pt idx="41">
                  <c:v>0.29884263738184891</c:v>
                </c:pt>
                <c:pt idx="42">
                  <c:v>0.26627857250075998</c:v>
                </c:pt>
                <c:pt idx="43">
                  <c:v>0.25758368935920961</c:v>
                </c:pt>
                <c:pt idx="44">
                  <c:v>0.25128819653632622</c:v>
                </c:pt>
                <c:pt idx="45">
                  <c:v>0.23099087727331935</c:v>
                </c:pt>
                <c:pt idx="46">
                  <c:v>0.22262007393854902</c:v>
                </c:pt>
                <c:pt idx="47">
                  <c:v>0.21811906828859215</c:v>
                </c:pt>
                <c:pt idx="48">
                  <c:v>0.21034120610792534</c:v>
                </c:pt>
                <c:pt idx="49">
                  <c:v>0.20332034587868289</c:v>
                </c:pt>
                <c:pt idx="50">
                  <c:v>0.17734036026189798</c:v>
                </c:pt>
                <c:pt idx="51">
                  <c:v>0.17397516843606151</c:v>
                </c:pt>
                <c:pt idx="52">
                  <c:v>0.18272288520683391</c:v>
                </c:pt>
                <c:pt idx="53">
                  <c:v>0.21104726697521597</c:v>
                </c:pt>
              </c:numCache>
            </c:numRef>
          </c:val>
          <c:smooth val="0"/>
          <c:extLst>
            <c:ext xmlns:c16="http://schemas.microsoft.com/office/drawing/2014/chart" uri="{C3380CC4-5D6E-409C-BE32-E72D297353CC}">
              <c16:uniqueId val="{00000006-5747-4ACF-90AA-1C2C7571DF64}"/>
            </c:ext>
          </c:extLst>
        </c:ser>
        <c:dLbls>
          <c:showLegendKey val="0"/>
          <c:showVal val="0"/>
          <c:showCatName val="0"/>
          <c:showSerName val="0"/>
          <c:showPercent val="0"/>
          <c:showBubbleSize val="0"/>
        </c:dLbls>
        <c:marker val="1"/>
        <c:smooth val="0"/>
        <c:axId val="308799984"/>
        <c:axId val="308800376"/>
      </c:lineChart>
      <c:catAx>
        <c:axId val="3088023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txPr>
          <a:bodyPr rot="-3600000" vert="horz"/>
          <a:lstStyle/>
          <a:p>
            <a:pPr>
              <a:defRPr/>
            </a:pPr>
            <a:endParaRPr lang="de-DE"/>
          </a:p>
        </c:txPr>
        <c:crossAx val="308801160"/>
        <c:crosses val="autoZero"/>
        <c:auto val="1"/>
        <c:lblAlgn val="ctr"/>
        <c:lblOffset val="100"/>
        <c:tickLblSkip val="2"/>
        <c:tickMarkSkip val="1"/>
        <c:noMultiLvlLbl val="0"/>
      </c:catAx>
      <c:valAx>
        <c:axId val="308801160"/>
        <c:scaling>
          <c:orientation val="minMax"/>
          <c:max val="25000"/>
        </c:scaling>
        <c:delete val="0"/>
        <c:axPos val="l"/>
        <c:majorGridlines>
          <c:spPr>
            <a:ln w="3175">
              <a:solidFill>
                <a:srgbClr val="000000"/>
              </a:solidFill>
              <a:prstDash val="solid"/>
            </a:ln>
          </c:spPr>
        </c:majorGridlines>
        <c:numFmt formatCode="#,##0" sourceLinked="0"/>
        <c:majorTickMark val="cross"/>
        <c:minorTickMark val="none"/>
        <c:tickLblPos val="nextTo"/>
        <c:txPr>
          <a:bodyPr rot="0" vert="horz"/>
          <a:lstStyle/>
          <a:p>
            <a:pPr>
              <a:defRPr/>
            </a:pPr>
            <a:endParaRPr lang="de-DE"/>
          </a:p>
        </c:txPr>
        <c:crossAx val="308802336"/>
        <c:crosses val="autoZero"/>
        <c:crossBetween val="between"/>
      </c:valAx>
      <c:catAx>
        <c:axId val="308799984"/>
        <c:scaling>
          <c:orientation val="minMax"/>
        </c:scaling>
        <c:delete val="1"/>
        <c:axPos val="b"/>
        <c:numFmt formatCode="General" sourceLinked="1"/>
        <c:majorTickMark val="out"/>
        <c:minorTickMark val="none"/>
        <c:tickLblPos val="nextTo"/>
        <c:crossAx val="308800376"/>
        <c:crosses val="autoZero"/>
        <c:auto val="0"/>
        <c:lblAlgn val="ctr"/>
        <c:lblOffset val="100"/>
        <c:noMultiLvlLbl val="0"/>
      </c:catAx>
      <c:valAx>
        <c:axId val="308800376"/>
        <c:scaling>
          <c:orientation val="minMax"/>
          <c:max val="1.2"/>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08799984"/>
        <c:crosses val="max"/>
        <c:crossBetween val="between"/>
      </c:valAx>
      <c:spPr>
        <a:solidFill>
          <a:srgbClr val="C0C0C0"/>
        </a:solidFill>
        <a:ln w="12700">
          <a:solidFill>
            <a:srgbClr val="C0C0C0"/>
          </a:solidFill>
          <a:prstDash val="solid"/>
        </a:ln>
      </c:spPr>
    </c:plotArea>
    <c:legend>
      <c:legendPos val="r"/>
      <c:layout>
        <c:manualLayout>
          <c:xMode val="edge"/>
          <c:yMode val="edge"/>
          <c:x val="0.20600503739958886"/>
          <c:y val="0.82702700403982377"/>
          <c:w val="0.58131779520347004"/>
          <c:h val="0.1702702707491703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4"/>
          <c:order val="4"/>
          <c:tx>
            <c:strRef>
              <c:f>Tabelle7!$H$10</c:f>
              <c:strCache>
                <c:ptCount val="1"/>
                <c:pt idx="0">
                  <c:v>Mittelschicht</c:v>
                </c:pt>
              </c:strCache>
            </c:strRef>
          </c:tx>
          <c:spPr>
            <a:solidFill>
              <a:schemeClr val="accent1">
                <a:lumMod val="40000"/>
                <a:lumOff val="60000"/>
              </a:schemeClr>
            </a:solidFill>
            <a:ln>
              <a:solidFill>
                <a:schemeClr val="accent1">
                  <a:lumMod val="40000"/>
                  <a:lumOff val="60000"/>
                </a:schemeClr>
              </a:solidFill>
            </a:ln>
          </c:spPr>
          <c:val>
            <c:numRef>
              <c:f>Tabelle7!$H$11:$H$110</c:f>
              <c:numCache>
                <c:formatCode>_-* #,##0\ _€_-;\-* #,##0\ _€_-;_-* "-"??\ _€_-;_-@_-</c:formatCode>
                <c:ptCount val="1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1200000</c:v>
                </c:pt>
                <c:pt idx="81">
                  <c:v>1200000</c:v>
                </c:pt>
                <c:pt idx="82">
                  <c:v>1200000</c:v>
                </c:pt>
                <c:pt idx="83">
                  <c:v>1200000</c:v>
                </c:pt>
                <c:pt idx="84">
                  <c:v>1200000</c:v>
                </c:pt>
                <c:pt idx="85">
                  <c:v>1200000</c:v>
                </c:pt>
                <c:pt idx="86">
                  <c:v>1200000</c:v>
                </c:pt>
                <c:pt idx="87">
                  <c:v>1200000</c:v>
                </c:pt>
                <c:pt idx="88">
                  <c:v>1200000</c:v>
                </c:pt>
                <c:pt idx="89">
                  <c:v>#N/A</c:v>
                </c:pt>
                <c:pt idx="90">
                  <c:v>#N/A</c:v>
                </c:pt>
                <c:pt idx="91">
                  <c:v>#N/A</c:v>
                </c:pt>
                <c:pt idx="92">
                  <c:v>#N/A</c:v>
                </c:pt>
                <c:pt idx="93">
                  <c:v>#N/A</c:v>
                </c:pt>
                <c:pt idx="94">
                  <c:v>#N/A</c:v>
                </c:pt>
                <c:pt idx="95">
                  <c:v>#N/A</c:v>
                </c:pt>
                <c:pt idx="96">
                  <c:v>#N/A</c:v>
                </c:pt>
                <c:pt idx="97">
                  <c:v>#N/A</c:v>
                </c:pt>
                <c:pt idx="98">
                  <c:v>#N/A</c:v>
                </c:pt>
                <c:pt idx="99">
                  <c:v>#N/A</c:v>
                </c:pt>
              </c:numCache>
            </c:numRef>
          </c:val>
          <c:extLst>
            <c:ext xmlns:c16="http://schemas.microsoft.com/office/drawing/2014/chart" uri="{C3380CC4-5D6E-409C-BE32-E72D297353CC}">
              <c16:uniqueId val="{00000000-903D-423B-B11E-570E18FBCFD3}"/>
            </c:ext>
          </c:extLst>
        </c:ser>
        <c:ser>
          <c:idx val="5"/>
          <c:order val="5"/>
          <c:tx>
            <c:strRef>
              <c:f>Tabelle7!$G$10</c:f>
              <c:strCache>
                <c:ptCount val="1"/>
                <c:pt idx="0">
                  <c:v>Unterschicht</c:v>
                </c:pt>
              </c:strCache>
            </c:strRef>
          </c:tx>
          <c:spPr>
            <a:solidFill>
              <a:schemeClr val="accent2">
                <a:lumMod val="40000"/>
                <a:lumOff val="60000"/>
              </a:schemeClr>
            </a:solidFill>
            <a:ln>
              <a:solidFill>
                <a:schemeClr val="accent2">
                  <a:lumMod val="40000"/>
                  <a:lumOff val="60000"/>
                </a:schemeClr>
              </a:solidFill>
            </a:ln>
          </c:spPr>
          <c:cat>
            <c:numRef>
              <c:f>Tabelle7!$A$11:$A$111</c:f>
              <c:numCache>
                <c:formatCode>General</c:formatCode>
                <c:ptCount val="10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cat>
          <c:val>
            <c:numRef>
              <c:f>Tabelle7!$G$11:$G$110</c:f>
              <c:numCache>
                <c:formatCode>_-* #,##0\ _€_-;\-* #,##0\ _€_-;_-* "-"??\ _€_-;_-@_-</c:formatCode>
                <c:ptCount val="100"/>
                <c:pt idx="0">
                  <c:v>1200000</c:v>
                </c:pt>
                <c:pt idx="1">
                  <c:v>1200000</c:v>
                </c:pt>
                <c:pt idx="2">
                  <c:v>1200000</c:v>
                </c:pt>
                <c:pt idx="3">
                  <c:v>1200000</c:v>
                </c:pt>
                <c:pt idx="4">
                  <c:v>1200000</c:v>
                </c:pt>
                <c:pt idx="5">
                  <c:v>1200000</c:v>
                </c:pt>
                <c:pt idx="6">
                  <c:v>1200000</c:v>
                </c:pt>
                <c:pt idx="7">
                  <c:v>1200000</c:v>
                </c:pt>
                <c:pt idx="8">
                  <c:v>1200000</c:v>
                </c:pt>
                <c:pt idx="9">
                  <c:v>1200000</c:v>
                </c:pt>
                <c:pt idx="10">
                  <c:v>1200000</c:v>
                </c:pt>
                <c:pt idx="11">
                  <c:v>1200000</c:v>
                </c:pt>
                <c:pt idx="12">
                  <c:v>1200000</c:v>
                </c:pt>
                <c:pt idx="13">
                  <c:v>1200000</c:v>
                </c:pt>
                <c:pt idx="14">
                  <c:v>1200000</c:v>
                </c:pt>
                <c:pt idx="15">
                  <c:v>1200000</c:v>
                </c:pt>
                <c:pt idx="16">
                  <c:v>1200000</c:v>
                </c:pt>
                <c:pt idx="17">
                  <c:v>1200000</c:v>
                </c:pt>
                <c:pt idx="18">
                  <c:v>1200000</c:v>
                </c:pt>
                <c:pt idx="19">
                  <c:v>1200000</c:v>
                </c:pt>
                <c:pt idx="20">
                  <c:v>1200000</c:v>
                </c:pt>
                <c:pt idx="21">
                  <c:v>1200000</c:v>
                </c:pt>
                <c:pt idx="22">
                  <c:v>1200000</c:v>
                </c:pt>
                <c:pt idx="23">
                  <c:v>1200000</c:v>
                </c:pt>
                <c:pt idx="24">
                  <c:v>1200000</c:v>
                </c:pt>
                <c:pt idx="25">
                  <c:v>1200000</c:v>
                </c:pt>
                <c:pt idx="26">
                  <c:v>1200000</c:v>
                </c:pt>
                <c:pt idx="27">
                  <c:v>1200000</c:v>
                </c:pt>
                <c:pt idx="28">
                  <c:v>1200000</c:v>
                </c:pt>
                <c:pt idx="29">
                  <c:v>1200000</c:v>
                </c:pt>
                <c:pt idx="30">
                  <c:v>1200000</c:v>
                </c:pt>
                <c:pt idx="31">
                  <c:v>1200000</c:v>
                </c:pt>
                <c:pt idx="32">
                  <c:v>1200000</c:v>
                </c:pt>
                <c:pt idx="33">
                  <c:v>1200000</c:v>
                </c:pt>
                <c:pt idx="34">
                  <c:v>1200000</c:v>
                </c:pt>
                <c:pt idx="35">
                  <c:v>1200000</c:v>
                </c:pt>
                <c:pt idx="36">
                  <c:v>1200000</c:v>
                </c:pt>
                <c:pt idx="37">
                  <c:v>1200000</c:v>
                </c:pt>
                <c:pt idx="38">
                  <c:v>1200000</c:v>
                </c:pt>
                <c:pt idx="39">
                  <c:v>1200000</c:v>
                </c:pt>
                <c:pt idx="40">
                  <c:v>1200000</c:v>
                </c:pt>
                <c:pt idx="41">
                  <c:v>1200000</c:v>
                </c:pt>
                <c:pt idx="42">
                  <c:v>1200000</c:v>
                </c:pt>
                <c:pt idx="43">
                  <c:v>1200000</c:v>
                </c:pt>
                <c:pt idx="44">
                  <c:v>1200000</c:v>
                </c:pt>
                <c:pt idx="45">
                  <c:v>1200000</c:v>
                </c:pt>
                <c:pt idx="46">
                  <c:v>1200000</c:v>
                </c:pt>
                <c:pt idx="47">
                  <c:v>1200000</c:v>
                </c:pt>
                <c:pt idx="48">
                  <c:v>1200000</c:v>
                </c:pt>
                <c:pt idx="49">
                  <c:v>1200000</c:v>
                </c:pt>
                <c:pt idx="50">
                  <c:v>1200000</c:v>
                </c:pt>
                <c:pt idx="51">
                  <c:v>1200000</c:v>
                </c:pt>
                <c:pt idx="52">
                  <c:v>1200000</c:v>
                </c:pt>
                <c:pt idx="53">
                  <c:v>1200000</c:v>
                </c:pt>
                <c:pt idx="54">
                  <c:v>1200000</c:v>
                </c:pt>
                <c:pt idx="55">
                  <c:v>1200000</c:v>
                </c:pt>
                <c:pt idx="56">
                  <c:v>1200000</c:v>
                </c:pt>
                <c:pt idx="57">
                  <c:v>1200000</c:v>
                </c:pt>
                <c:pt idx="58">
                  <c:v>1200000</c:v>
                </c:pt>
                <c:pt idx="59">
                  <c:v>1200000</c:v>
                </c:pt>
                <c:pt idx="60">
                  <c:v>1200000</c:v>
                </c:pt>
                <c:pt idx="61">
                  <c:v>1200000</c:v>
                </c:pt>
                <c:pt idx="62">
                  <c:v>1200000</c:v>
                </c:pt>
                <c:pt idx="63">
                  <c:v>1200000</c:v>
                </c:pt>
                <c:pt idx="64">
                  <c:v>1200000</c:v>
                </c:pt>
                <c:pt idx="65">
                  <c:v>1200000</c:v>
                </c:pt>
                <c:pt idx="66">
                  <c:v>1200000</c:v>
                </c:pt>
                <c:pt idx="67">
                  <c:v>1200000</c:v>
                </c:pt>
                <c:pt idx="68">
                  <c:v>1200000</c:v>
                </c:pt>
                <c:pt idx="69">
                  <c:v>1200000</c:v>
                </c:pt>
                <c:pt idx="70">
                  <c:v>1200000</c:v>
                </c:pt>
                <c:pt idx="71">
                  <c:v>1200000</c:v>
                </c:pt>
                <c:pt idx="72">
                  <c:v>1200000</c:v>
                </c:pt>
                <c:pt idx="73">
                  <c:v>1200000</c:v>
                </c:pt>
                <c:pt idx="74">
                  <c:v>1200000</c:v>
                </c:pt>
                <c:pt idx="75">
                  <c:v>1200000</c:v>
                </c:pt>
                <c:pt idx="76">
                  <c:v>1200000</c:v>
                </c:pt>
                <c:pt idx="77">
                  <c:v>1200000</c:v>
                </c:pt>
                <c:pt idx="78">
                  <c:v>1200000</c:v>
                </c:pt>
                <c:pt idx="79">
                  <c:v>1200000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numCache>
            </c:numRef>
          </c:val>
          <c:extLst>
            <c:ext xmlns:c16="http://schemas.microsoft.com/office/drawing/2014/chart" uri="{C3380CC4-5D6E-409C-BE32-E72D297353CC}">
              <c16:uniqueId val="{00000001-903D-423B-B11E-570E18FBCFD3}"/>
            </c:ext>
          </c:extLst>
        </c:ser>
        <c:ser>
          <c:idx val="6"/>
          <c:order val="6"/>
          <c:tx>
            <c:strRef>
              <c:f>Tabelle7!$I$10</c:f>
              <c:strCache>
                <c:ptCount val="1"/>
                <c:pt idx="0">
                  <c:v>Oberschicht</c:v>
                </c:pt>
              </c:strCache>
            </c:strRef>
          </c:tx>
          <c:spPr>
            <a:solidFill>
              <a:schemeClr val="accent4">
                <a:lumMod val="40000"/>
                <a:lumOff val="60000"/>
              </a:schemeClr>
            </a:solidFill>
            <a:ln>
              <a:solidFill>
                <a:schemeClr val="accent4">
                  <a:lumMod val="40000"/>
                  <a:lumOff val="60000"/>
                </a:schemeClr>
              </a:solidFill>
            </a:ln>
          </c:spPr>
          <c:cat>
            <c:numRef>
              <c:f>Tabelle7!$A$11:$A$111</c:f>
              <c:numCache>
                <c:formatCode>General</c:formatCode>
                <c:ptCount val="10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cat>
          <c:val>
            <c:numRef>
              <c:f>Tabelle7!$I$11:$I$110</c:f>
              <c:numCache>
                <c:formatCode>General</c:formatCode>
                <c:ptCount val="1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1200000</c:v>
                </c:pt>
                <c:pt idx="90">
                  <c:v>1200000</c:v>
                </c:pt>
                <c:pt idx="91">
                  <c:v>1200000</c:v>
                </c:pt>
                <c:pt idx="92">
                  <c:v>1200000</c:v>
                </c:pt>
                <c:pt idx="93">
                  <c:v>1200000</c:v>
                </c:pt>
                <c:pt idx="94">
                  <c:v>1200000</c:v>
                </c:pt>
                <c:pt idx="95">
                  <c:v>1200000</c:v>
                </c:pt>
                <c:pt idx="96">
                  <c:v>1200000</c:v>
                </c:pt>
                <c:pt idx="97">
                  <c:v>1200000</c:v>
                </c:pt>
                <c:pt idx="98">
                  <c:v>1200000</c:v>
                </c:pt>
                <c:pt idx="99">
                  <c:v>1200000</c:v>
                </c:pt>
              </c:numCache>
            </c:numRef>
          </c:val>
          <c:extLst>
            <c:ext xmlns:c16="http://schemas.microsoft.com/office/drawing/2014/chart" uri="{C3380CC4-5D6E-409C-BE32-E72D297353CC}">
              <c16:uniqueId val="{00000002-903D-423B-B11E-570E18FBCFD3}"/>
            </c:ext>
          </c:extLst>
        </c:ser>
        <c:dLbls>
          <c:showLegendKey val="0"/>
          <c:showVal val="0"/>
          <c:showCatName val="0"/>
          <c:showSerName val="0"/>
          <c:showPercent val="0"/>
          <c:showBubbleSize val="0"/>
        </c:dLbls>
        <c:axId val="308801944"/>
        <c:axId val="308802728"/>
      </c:areaChart>
      <c:lineChart>
        <c:grouping val="standard"/>
        <c:varyColors val="0"/>
        <c:ser>
          <c:idx val="1"/>
          <c:order val="0"/>
          <c:tx>
            <c:strRef>
              <c:f>Tabelle7!$C$10</c:f>
              <c:strCache>
                <c:ptCount val="1"/>
                <c:pt idx="0">
                  <c:v>Geldverteilung M1</c:v>
                </c:pt>
              </c:strCache>
            </c:strRef>
          </c:tx>
          <c:marker>
            <c:symbol val="none"/>
          </c:marker>
          <c:cat>
            <c:numRef>
              <c:f>Tabelle7!$A$11:$A$111</c:f>
              <c:numCache>
                <c:formatCode>General</c:formatCode>
                <c:ptCount val="10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cat>
          <c:val>
            <c:numRef>
              <c:f>Tabelle7!$C$11:$C$110</c:f>
              <c:numCache>
                <c:formatCode>_-* #,##0\ _€_-;\-* #,##0\ _€_-;_-* "-"??\ _€_-;_-@_-</c:formatCode>
                <c:ptCount val="100"/>
                <c:pt idx="0">
                  <c:v>995.99834228968962</c:v>
                </c:pt>
                <c:pt idx="1">
                  <c:v>1032.7337273975031</c:v>
                </c:pt>
                <c:pt idx="2">
                  <c:v>1070.5766753181931</c:v>
                </c:pt>
                <c:pt idx="3">
                  <c:v>1109.572161328633</c:v>
                </c:pt>
                <c:pt idx="4">
                  <c:v>1149.7674670118622</c:v>
                </c:pt>
                <c:pt idx="5">
                  <c:v>1191.2123236456507</c:v>
                </c:pt>
                <c:pt idx="6">
                  <c:v>1233.9590661004695</c:v>
                </c:pt>
                <c:pt idx="7">
                  <c:v>1278.0627981365014</c:v>
                </c:pt>
                <c:pt idx="8">
                  <c:v>1323.5815700749131</c:v>
                </c:pt>
                <c:pt idx="9">
                  <c:v>1370.5765699135086</c:v>
                </c:pt>
                <c:pt idx="10">
                  <c:v>1419.1123290621372</c:v>
                </c:pt>
                <c:pt idx="11">
                  <c:v>1469.2569439900899</c:v>
                </c:pt>
                <c:pt idx="12">
                  <c:v>1521.0823152076459</c:v>
                </c:pt>
                <c:pt idx="13">
                  <c:v>1574.6644051485832</c:v>
                </c:pt>
                <c:pt idx="14">
                  <c:v>1630.0835166815509</c:v>
                </c:pt>
                <c:pt idx="15">
                  <c:v>1687.4245941580039</c:v>
                </c:pt>
                <c:pt idx="16">
                  <c:v>1746.7775491051821</c:v>
                </c:pt>
                <c:pt idx="17">
                  <c:v>1808.2376128971523</c:v>
                </c:pt>
                <c:pt idx="18">
                  <c:v>1871.9057189883683</c:v>
                </c:pt>
                <c:pt idx="19">
                  <c:v>1937.888917576126</c:v>
                </c:pt>
                <c:pt idx="20">
                  <c:v>2006.3008258747668</c:v>
                </c:pt>
                <c:pt idx="21">
                  <c:v>2077.2621175403028</c:v>
                </c:pt>
                <c:pt idx="22">
                  <c:v>2150.9010551846773</c:v>
                </c:pt>
                <c:pt idx="23">
                  <c:v>2227.3540703704421</c:v>
                </c:pt>
                <c:pt idx="24">
                  <c:v>2306.7663959865099</c:v>
                </c:pt>
                <c:pt idx="25">
                  <c:v>2389.2927564820261</c:v>
                </c:pt>
                <c:pt idx="26">
                  <c:v>2475.0981220882836</c:v>
                </c:pt>
                <c:pt idx="27">
                  <c:v>2564.3585338990106</c:v>
                </c:pt>
                <c:pt idx="28">
                  <c:v>2657.2620075204404</c:v>
                </c:pt>
                <c:pt idx="29">
                  <c:v>2754.009523959829</c:v>
                </c:pt>
                <c:pt idx="30">
                  <c:v>2854.8161175119462</c:v>
                </c:pt>
                <c:pt idx="31">
                  <c:v>2959.9120716488655</c:v>
                </c:pt>
                <c:pt idx="32">
                  <c:v>3069.5442353432504</c:v>
                </c:pt>
                <c:pt idx="33">
                  <c:v>3183.9774738882443</c:v>
                </c:pt>
                <c:pt idx="34">
                  <c:v>3303.4962701518016</c:v>
                </c:pt>
                <c:pt idx="35">
                  <c:v>3428.4064943599751</c:v>
                </c:pt>
                <c:pt idx="36">
                  <c:v>3559.0373629894248</c:v>
                </c:pt>
                <c:pt idx="37">
                  <c:v>3695.7436102205747</c:v>
                </c:pt>
                <c:pt idx="38">
                  <c:v>3838.9078987260564</c:v>
                </c:pt>
                <c:pt idx="39">
                  <c:v>3988.9435004237657</c:v>
                </c:pt>
                <c:pt idx="40">
                  <c:v>4146.2972823053915</c:v>
                </c:pt>
                <c:pt idx="41">
                  <c:v>4311.4530376731882</c:v>
                </c:pt>
                <c:pt idx="42">
                  <c:v>4484.9352092172021</c:v>
                </c:pt>
                <c:pt idx="43">
                  <c:v>4667.3130575070181</c:v>
                </c:pt>
                <c:pt idx="44">
                  <c:v>4859.205336855508</c:v>
                </c:pt>
                <c:pt idx="45">
                  <c:v>5061.2855503791716</c:v>
                </c:pt>
                <c:pt idx="46">
                  <c:v>5274.2878677238295</c:v>
                </c:pt>
                <c:pt idx="47">
                  <c:v>5499.0138027047697</c:v>
                </c:pt>
                <c:pt idx="48">
                  <c:v>5736.3397644656816</c:v>
                </c:pt>
                <c:pt idx="49">
                  <c:v>5987.2256152303053</c:v>
                </c:pt>
                <c:pt idx="50">
                  <c:v>6252.724390969649</c:v>
                </c:pt>
                <c:pt idx="51">
                  <c:v>6533.9933691587585</c:v>
                </c:pt>
                <c:pt idx="52">
                  <c:v>6832.3067012727724</c:v>
                </c:pt>
                <c:pt idx="53">
                  <c:v>7149.0698680474488</c:v>
                </c:pt>
                <c:pt idx="54">
                  <c:v>7485.836264401878</c:v>
                </c:pt>
                <c:pt idx="55">
                  <c:v>7844.3262802996524</c:v>
                </c:pt>
                <c:pt idx="56">
                  <c:v>8226.4493162485487</c:v>
                </c:pt>
                <c:pt idx="57">
                  <c:v>8634.3292608305837</c:v>
                </c:pt>
                <c:pt idx="58">
                  <c:v>9070.3340667262037</c:v>
                </c:pt>
                <c:pt idx="59">
                  <c:v>9537.1101964207282</c:v>
                </c:pt>
                <c:pt idx="60">
                  <c:v>10037.622875953473</c:v>
                </c:pt>
                <c:pt idx="61">
                  <c:v>10575.203303499067</c:v>
                </c:pt>
                <c:pt idx="62">
                  <c:v>11153.604220738709</c:v>
                </c:pt>
                <c:pt idx="63">
                  <c:v>11777.06558394604</c:v>
                </c:pt>
                <c:pt idx="64">
                  <c:v>12450.392488353134</c:v>
                </c:pt>
                <c:pt idx="65">
                  <c:v>13179.048030081762</c:v>
                </c:pt>
                <c:pt idx="66">
                  <c:v>13969.264470047785</c:v>
                </c:pt>
                <c:pt idx="67">
                  <c:v>14828.176941373002</c:v>
                </c:pt>
                <c:pt idx="68">
                  <c:v>15763.985080607206</c:v>
                </c:pt>
                <c:pt idx="69">
                  <c:v>16786.149451957699</c:v>
                </c:pt>
                <c:pt idx="70">
                  <c:v>17905.631594904225</c:v>
                </c:pt>
                <c:pt idx="71">
                  <c:v>19135.189129221566</c:v>
                </c:pt>
                <c:pt idx="72">
                  <c:v>20489.740836868808</c:v>
                </c:pt>
                <c:pt idx="73">
                  <c:v>21986.821347422032</c:v>
                </c:pt>
                <c:pt idx="74">
                  <c:v>23647.151470895318</c:v>
                </c:pt>
                <c:pt idx="75">
                  <c:v>25495.359057862726</c:v>
                </c:pt>
                <c:pt idx="76">
                  <c:v>27560.897563878596</c:v>
                </c:pt>
                <c:pt idx="77">
                  <c:v>29879.22680509109</c:v>
                </c:pt>
                <c:pt idx="78">
                  <c:v>32493.345057607512</c:v>
                </c:pt>
                <c:pt idx="79">
                  <c:v>35455.797264994195</c:v>
                </c:pt>
                <c:pt idx="80">
                  <c:v>38831.336266904815</c:v>
                </c:pt>
                <c:pt idx="81">
                  <c:v>42700.491503813893</c:v>
                </c:pt>
                <c:pt idx="82">
                  <c:v>47164.416882954836</c:v>
                </c:pt>
                <c:pt idx="83">
                  <c:v>52351.569953412538</c:v>
                </c:pt>
                <c:pt idx="84">
                  <c:v>58427.05788019114</c:v>
                </c:pt>
                <c:pt idx="85">
                  <c:v>65605.940322428825</c:v>
                </c:pt>
                <c:pt idx="86">
                  <c:v>74172.526379616902</c:v>
                </c:pt>
                <c:pt idx="87">
                  <c:v>84508.963347475234</c:v>
                </c:pt>
                <c:pt idx="88">
                  <c:v>97138.605883581273</c:v>
                </c:pt>
                <c:pt idx="89">
                  <c:v>112793.59025551438</c:v>
                </c:pt>
                <c:pt idx="90">
                  <c:v>132523.38023043005</c:v>
                </c:pt>
                <c:pt idx="91">
                  <c:v>157875.34506761926</c:v>
                </c:pt>
                <c:pt idx="92">
                  <c:v>191207.66753181934</c:v>
                </c:pt>
                <c:pt idx="93">
                  <c:v>236258.23152076456</c:v>
                </c:pt>
                <c:pt idx="94">
                  <c:v>299240.10551846761</c:v>
                </c:pt>
                <c:pt idx="95">
                  <c:v>391104.42353432509</c:v>
                </c:pt>
                <c:pt idx="96">
                  <c:v>532643.52092172019</c:v>
                </c:pt>
                <c:pt idx="97">
                  <c:v>767380.67012727738</c:v>
                </c:pt>
                <c:pt idx="98">
                  <c:v>1199510.4220738704</c:v>
                </c:pt>
                <c:pt idx="99">
                  <c:v>2133124.0836868808</c:v>
                </c:pt>
              </c:numCache>
            </c:numRef>
          </c:val>
          <c:smooth val="0"/>
          <c:extLst>
            <c:ext xmlns:c16="http://schemas.microsoft.com/office/drawing/2014/chart" uri="{C3380CC4-5D6E-409C-BE32-E72D297353CC}">
              <c16:uniqueId val="{00000003-903D-423B-B11E-570E18FBCFD3}"/>
            </c:ext>
          </c:extLst>
        </c:ser>
        <c:ser>
          <c:idx val="0"/>
          <c:order val="1"/>
          <c:tx>
            <c:strRef>
              <c:f>Tabelle7!$E$10</c:f>
              <c:strCache>
                <c:ptCount val="1"/>
                <c:pt idx="0">
                  <c:v>Mittelwert</c:v>
                </c:pt>
              </c:strCache>
            </c:strRef>
          </c:tx>
          <c:spPr>
            <a:ln w="3175"/>
          </c:spPr>
          <c:marker>
            <c:symbol val="none"/>
          </c:marker>
          <c:cat>
            <c:numRef>
              <c:f>Tabelle7!$A$11:$A$111</c:f>
              <c:numCache>
                <c:formatCode>General</c:formatCode>
                <c:ptCount val="10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cat>
          <c:val>
            <c:numRef>
              <c:f>Tabelle7!$E$11:$E$110</c:f>
              <c:numCache>
                <c:formatCode>_-* #,##0\ _€_-;\-* #,##0\ _€_-;_-* "-"??\ _€_-;_-@_-</c:formatCode>
                <c:ptCount val="100"/>
                <c:pt idx="0">
                  <c:v>73126.397227510126</c:v>
                </c:pt>
                <c:pt idx="1">
                  <c:v>73126.397227510126</c:v>
                </c:pt>
                <c:pt idx="2">
                  <c:v>73126.397227510126</c:v>
                </c:pt>
                <c:pt idx="3">
                  <c:v>73126.397227510126</c:v>
                </c:pt>
                <c:pt idx="4">
                  <c:v>73126.397227510126</c:v>
                </c:pt>
                <c:pt idx="5">
                  <c:v>73126.397227510126</c:v>
                </c:pt>
                <c:pt idx="6">
                  <c:v>73126.397227510126</c:v>
                </c:pt>
                <c:pt idx="7">
                  <c:v>73126.397227510126</c:v>
                </c:pt>
                <c:pt idx="8">
                  <c:v>73126.397227510126</c:v>
                </c:pt>
                <c:pt idx="9">
                  <c:v>73126.397227510126</c:v>
                </c:pt>
                <c:pt idx="10">
                  <c:v>73126.397227510126</c:v>
                </c:pt>
                <c:pt idx="11">
                  <c:v>73126.397227510126</c:v>
                </c:pt>
                <c:pt idx="12">
                  <c:v>73126.397227510126</c:v>
                </c:pt>
                <c:pt idx="13">
                  <c:v>73126.397227510126</c:v>
                </c:pt>
                <c:pt idx="14">
                  <c:v>73126.397227510126</c:v>
                </c:pt>
                <c:pt idx="15">
                  <c:v>73126.397227510126</c:v>
                </c:pt>
                <c:pt idx="16">
                  <c:v>73126.397227510126</c:v>
                </c:pt>
                <c:pt idx="17">
                  <c:v>73126.397227510126</c:v>
                </c:pt>
                <c:pt idx="18">
                  <c:v>73126.397227510126</c:v>
                </c:pt>
                <c:pt idx="19">
                  <c:v>73126.397227510126</c:v>
                </c:pt>
                <c:pt idx="20">
                  <c:v>73126.397227510126</c:v>
                </c:pt>
                <c:pt idx="21">
                  <c:v>73126.397227510126</c:v>
                </c:pt>
                <c:pt idx="22">
                  <c:v>73126.397227510126</c:v>
                </c:pt>
                <c:pt idx="23">
                  <c:v>73126.397227510126</c:v>
                </c:pt>
                <c:pt idx="24">
                  <c:v>73126.397227510126</c:v>
                </c:pt>
                <c:pt idx="25">
                  <c:v>73126.397227510126</c:v>
                </c:pt>
                <c:pt idx="26">
                  <c:v>73126.397227510126</c:v>
                </c:pt>
                <c:pt idx="27">
                  <c:v>73126.397227510126</c:v>
                </c:pt>
                <c:pt idx="28">
                  <c:v>73126.397227510126</c:v>
                </c:pt>
                <c:pt idx="29">
                  <c:v>73126.397227510126</c:v>
                </c:pt>
                <c:pt idx="30">
                  <c:v>73126.397227510126</c:v>
                </c:pt>
                <c:pt idx="31">
                  <c:v>73126.397227510126</c:v>
                </c:pt>
                <c:pt idx="32">
                  <c:v>73126.397227510126</c:v>
                </c:pt>
                <c:pt idx="33">
                  <c:v>73126.397227510126</c:v>
                </c:pt>
                <c:pt idx="34">
                  <c:v>73126.397227510126</c:v>
                </c:pt>
                <c:pt idx="35">
                  <c:v>73126.397227510126</c:v>
                </c:pt>
                <c:pt idx="36">
                  <c:v>73126.397227510126</c:v>
                </c:pt>
                <c:pt idx="37">
                  <c:v>73126.397227510126</c:v>
                </c:pt>
                <c:pt idx="38">
                  <c:v>73126.397227510126</c:v>
                </c:pt>
                <c:pt idx="39">
                  <c:v>73126.397227510126</c:v>
                </c:pt>
                <c:pt idx="40">
                  <c:v>73126.397227510126</c:v>
                </c:pt>
                <c:pt idx="41">
                  <c:v>73126.397227510126</c:v>
                </c:pt>
                <c:pt idx="42">
                  <c:v>73126.397227510126</c:v>
                </c:pt>
                <c:pt idx="43">
                  <c:v>73126.397227510126</c:v>
                </c:pt>
                <c:pt idx="44">
                  <c:v>73126.397227510126</c:v>
                </c:pt>
                <c:pt idx="45">
                  <c:v>73126.397227510126</c:v>
                </c:pt>
                <c:pt idx="46">
                  <c:v>73126.397227510126</c:v>
                </c:pt>
                <c:pt idx="47">
                  <c:v>73126.397227510126</c:v>
                </c:pt>
                <c:pt idx="48">
                  <c:v>73126.397227510126</c:v>
                </c:pt>
                <c:pt idx="49">
                  <c:v>73126.397227510126</c:v>
                </c:pt>
                <c:pt idx="50">
                  <c:v>73126.397227510126</c:v>
                </c:pt>
                <c:pt idx="51">
                  <c:v>73126.397227510126</c:v>
                </c:pt>
                <c:pt idx="52">
                  <c:v>73126.397227510126</c:v>
                </c:pt>
                <c:pt idx="53">
                  <c:v>73126.397227510126</c:v>
                </c:pt>
                <c:pt idx="54">
                  <c:v>73126.397227510126</c:v>
                </c:pt>
                <c:pt idx="55">
                  <c:v>73126.397227510126</c:v>
                </c:pt>
                <c:pt idx="56">
                  <c:v>73126.397227510126</c:v>
                </c:pt>
                <c:pt idx="57">
                  <c:v>73126.397227510126</c:v>
                </c:pt>
                <c:pt idx="58">
                  <c:v>73126.397227510126</c:v>
                </c:pt>
                <c:pt idx="59">
                  <c:v>73126.397227510126</c:v>
                </c:pt>
                <c:pt idx="60">
                  <c:v>73126.397227510126</c:v>
                </c:pt>
                <c:pt idx="61">
                  <c:v>73126.397227510126</c:v>
                </c:pt>
                <c:pt idx="62">
                  <c:v>73126.397227510126</c:v>
                </c:pt>
                <c:pt idx="63">
                  <c:v>73126.397227510126</c:v>
                </c:pt>
                <c:pt idx="64">
                  <c:v>73126.397227510126</c:v>
                </c:pt>
                <c:pt idx="65">
                  <c:v>73126.397227510126</c:v>
                </c:pt>
                <c:pt idx="66">
                  <c:v>73126.397227510126</c:v>
                </c:pt>
                <c:pt idx="67">
                  <c:v>73126.397227510126</c:v>
                </c:pt>
                <c:pt idx="68">
                  <c:v>73126.397227510126</c:v>
                </c:pt>
                <c:pt idx="69">
                  <c:v>73126.397227510126</c:v>
                </c:pt>
                <c:pt idx="70">
                  <c:v>73126.397227510126</c:v>
                </c:pt>
                <c:pt idx="71">
                  <c:v>73126.397227510126</c:v>
                </c:pt>
                <c:pt idx="72">
                  <c:v>73126.397227510126</c:v>
                </c:pt>
                <c:pt idx="73">
                  <c:v>73126.397227510126</c:v>
                </c:pt>
                <c:pt idx="74">
                  <c:v>73126.397227510126</c:v>
                </c:pt>
                <c:pt idx="75">
                  <c:v>73126.397227510126</c:v>
                </c:pt>
                <c:pt idx="76">
                  <c:v>73126.397227510126</c:v>
                </c:pt>
                <c:pt idx="77">
                  <c:v>73126.397227510126</c:v>
                </c:pt>
                <c:pt idx="78">
                  <c:v>73126.397227510126</c:v>
                </c:pt>
                <c:pt idx="79">
                  <c:v>73126.397227510126</c:v>
                </c:pt>
                <c:pt idx="80">
                  <c:v>73126.397227510126</c:v>
                </c:pt>
                <c:pt idx="81">
                  <c:v>73126.397227510126</c:v>
                </c:pt>
                <c:pt idx="82">
                  <c:v>73126.397227510126</c:v>
                </c:pt>
                <c:pt idx="83">
                  <c:v>73126.397227510126</c:v>
                </c:pt>
                <c:pt idx="84">
                  <c:v>73126.397227510126</c:v>
                </c:pt>
                <c:pt idx="85">
                  <c:v>73126.397227510126</c:v>
                </c:pt>
                <c:pt idx="86">
                  <c:v>73126.397227510126</c:v>
                </c:pt>
                <c:pt idx="87">
                  <c:v>73126.397227510126</c:v>
                </c:pt>
                <c:pt idx="88">
                  <c:v>73126.397227510126</c:v>
                </c:pt>
                <c:pt idx="89">
                  <c:v>73126.397227510126</c:v>
                </c:pt>
                <c:pt idx="90">
                  <c:v>73126.397227510126</c:v>
                </c:pt>
                <c:pt idx="91">
                  <c:v>73126.397227510126</c:v>
                </c:pt>
                <c:pt idx="92">
                  <c:v>73126.397227510126</c:v>
                </c:pt>
                <c:pt idx="93">
                  <c:v>73126.397227510126</c:v>
                </c:pt>
                <c:pt idx="94">
                  <c:v>73126.397227510126</c:v>
                </c:pt>
                <c:pt idx="95">
                  <c:v>73126.397227510126</c:v>
                </c:pt>
                <c:pt idx="96">
                  <c:v>73126.397227510126</c:v>
                </c:pt>
                <c:pt idx="97">
                  <c:v>73126.397227510126</c:v>
                </c:pt>
                <c:pt idx="98">
                  <c:v>73126.397227510126</c:v>
                </c:pt>
                <c:pt idx="99">
                  <c:v>73126.397227510126</c:v>
                </c:pt>
              </c:numCache>
            </c:numRef>
          </c:val>
          <c:smooth val="0"/>
          <c:extLst>
            <c:ext xmlns:c16="http://schemas.microsoft.com/office/drawing/2014/chart" uri="{C3380CC4-5D6E-409C-BE32-E72D297353CC}">
              <c16:uniqueId val="{00000004-903D-423B-B11E-570E18FBCFD3}"/>
            </c:ext>
          </c:extLst>
        </c:ser>
        <c:ser>
          <c:idx val="2"/>
          <c:order val="2"/>
          <c:tx>
            <c:strRef>
              <c:f>Tabelle7!$D$10</c:f>
              <c:strCache>
                <c:ptCount val="1"/>
                <c:pt idx="0">
                  <c:v>Untergrenze</c:v>
                </c:pt>
              </c:strCache>
            </c:strRef>
          </c:tx>
          <c:spPr>
            <a:ln w="3175">
              <a:solidFill>
                <a:schemeClr val="accent2">
                  <a:lumMod val="60000"/>
                  <a:lumOff val="40000"/>
                </a:schemeClr>
              </a:solidFill>
              <a:prstDash val="lgDashDotDot"/>
            </a:ln>
          </c:spPr>
          <c:marker>
            <c:symbol val="none"/>
          </c:marker>
          <c:cat>
            <c:numRef>
              <c:f>Tabelle7!$A$11:$A$111</c:f>
              <c:numCache>
                <c:formatCode>General</c:formatCode>
                <c:ptCount val="10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cat>
          <c:val>
            <c:numRef>
              <c:f>Tabelle7!$D$11:$D$110</c:f>
              <c:numCache>
                <c:formatCode>_-* #,##0\ _€_-;\-* #,##0\ _€_-;_-* "-"??\ _€_-;_-@_-</c:formatCode>
                <c:ptCount val="100"/>
                <c:pt idx="0">
                  <c:v>36563.198613755063</c:v>
                </c:pt>
                <c:pt idx="1">
                  <c:v>36563.198613755063</c:v>
                </c:pt>
                <c:pt idx="2">
                  <c:v>36563.198613755063</c:v>
                </c:pt>
                <c:pt idx="3">
                  <c:v>36563.198613755063</c:v>
                </c:pt>
                <c:pt idx="4">
                  <c:v>36563.198613755063</c:v>
                </c:pt>
                <c:pt idx="5">
                  <c:v>36563.198613755063</c:v>
                </c:pt>
                <c:pt idx="6">
                  <c:v>36563.198613755063</c:v>
                </c:pt>
                <c:pt idx="7">
                  <c:v>36563.198613755063</c:v>
                </c:pt>
                <c:pt idx="8">
                  <c:v>36563.198613755063</c:v>
                </c:pt>
                <c:pt idx="9">
                  <c:v>36563.198613755063</c:v>
                </c:pt>
                <c:pt idx="10">
                  <c:v>36563.198613755063</c:v>
                </c:pt>
                <c:pt idx="11">
                  <c:v>36563.198613755063</c:v>
                </c:pt>
                <c:pt idx="12">
                  <c:v>36563.198613755063</c:v>
                </c:pt>
                <c:pt idx="13">
                  <c:v>36563.198613755063</c:v>
                </c:pt>
                <c:pt idx="14">
                  <c:v>36563.198613755063</c:v>
                </c:pt>
                <c:pt idx="15">
                  <c:v>36563.198613755063</c:v>
                </c:pt>
                <c:pt idx="16">
                  <c:v>36563.198613755063</c:v>
                </c:pt>
                <c:pt idx="17">
                  <c:v>36563.198613755063</c:v>
                </c:pt>
                <c:pt idx="18">
                  <c:v>36563.198613755063</c:v>
                </c:pt>
                <c:pt idx="19">
                  <c:v>36563.198613755063</c:v>
                </c:pt>
                <c:pt idx="20">
                  <c:v>36563.198613755063</c:v>
                </c:pt>
                <c:pt idx="21">
                  <c:v>36563.198613755063</c:v>
                </c:pt>
                <c:pt idx="22">
                  <c:v>36563.198613755063</c:v>
                </c:pt>
                <c:pt idx="23">
                  <c:v>36563.198613755063</c:v>
                </c:pt>
                <c:pt idx="24">
                  <c:v>36563.198613755063</c:v>
                </c:pt>
                <c:pt idx="25">
                  <c:v>36563.198613755063</c:v>
                </c:pt>
                <c:pt idx="26">
                  <c:v>36563.198613755063</c:v>
                </c:pt>
                <c:pt idx="27">
                  <c:v>36563.198613755063</c:v>
                </c:pt>
                <c:pt idx="28">
                  <c:v>36563.198613755063</c:v>
                </c:pt>
                <c:pt idx="29">
                  <c:v>36563.198613755063</c:v>
                </c:pt>
                <c:pt idx="30">
                  <c:v>36563.198613755063</c:v>
                </c:pt>
                <c:pt idx="31">
                  <c:v>36563.198613755063</c:v>
                </c:pt>
                <c:pt idx="32">
                  <c:v>36563.198613755063</c:v>
                </c:pt>
                <c:pt idx="33">
                  <c:v>36563.198613755063</c:v>
                </c:pt>
                <c:pt idx="34">
                  <c:v>36563.198613755063</c:v>
                </c:pt>
                <c:pt idx="35">
                  <c:v>36563.198613755063</c:v>
                </c:pt>
                <c:pt idx="36">
                  <c:v>36563.198613755063</c:v>
                </c:pt>
                <c:pt idx="37">
                  <c:v>36563.198613755063</c:v>
                </c:pt>
                <c:pt idx="38">
                  <c:v>36563.198613755063</c:v>
                </c:pt>
                <c:pt idx="39">
                  <c:v>36563.198613755063</c:v>
                </c:pt>
                <c:pt idx="40">
                  <c:v>36563.198613755063</c:v>
                </c:pt>
                <c:pt idx="41">
                  <c:v>36563.198613755063</c:v>
                </c:pt>
                <c:pt idx="42">
                  <c:v>36563.198613755063</c:v>
                </c:pt>
                <c:pt idx="43">
                  <c:v>36563.198613755063</c:v>
                </c:pt>
                <c:pt idx="44">
                  <c:v>36563.198613755063</c:v>
                </c:pt>
                <c:pt idx="45">
                  <c:v>36563.198613755063</c:v>
                </c:pt>
                <c:pt idx="46">
                  <c:v>36563.198613755063</c:v>
                </c:pt>
                <c:pt idx="47">
                  <c:v>36563.198613755063</c:v>
                </c:pt>
                <c:pt idx="48">
                  <c:v>36563.198613755063</c:v>
                </c:pt>
                <c:pt idx="49">
                  <c:v>36563.198613755063</c:v>
                </c:pt>
                <c:pt idx="50">
                  <c:v>36563.198613755063</c:v>
                </c:pt>
                <c:pt idx="51">
                  <c:v>36563.198613755063</c:v>
                </c:pt>
                <c:pt idx="52">
                  <c:v>36563.198613755063</c:v>
                </c:pt>
                <c:pt idx="53">
                  <c:v>36563.198613755063</c:v>
                </c:pt>
                <c:pt idx="54">
                  <c:v>36563.198613755063</c:v>
                </c:pt>
                <c:pt idx="55">
                  <c:v>36563.198613755063</c:v>
                </c:pt>
                <c:pt idx="56">
                  <c:v>36563.198613755063</c:v>
                </c:pt>
                <c:pt idx="57">
                  <c:v>36563.198613755063</c:v>
                </c:pt>
                <c:pt idx="58">
                  <c:v>36563.198613755063</c:v>
                </c:pt>
                <c:pt idx="59">
                  <c:v>36563.198613755063</c:v>
                </c:pt>
                <c:pt idx="60">
                  <c:v>36563.198613755063</c:v>
                </c:pt>
                <c:pt idx="61">
                  <c:v>36563.198613755063</c:v>
                </c:pt>
                <c:pt idx="62">
                  <c:v>36563.198613755063</c:v>
                </c:pt>
                <c:pt idx="63">
                  <c:v>36563.198613755063</c:v>
                </c:pt>
                <c:pt idx="64">
                  <c:v>36563.198613755063</c:v>
                </c:pt>
                <c:pt idx="65">
                  <c:v>36563.198613755063</c:v>
                </c:pt>
                <c:pt idx="66">
                  <c:v>36563.198613755063</c:v>
                </c:pt>
                <c:pt idx="67">
                  <c:v>36563.198613755063</c:v>
                </c:pt>
                <c:pt idx="68">
                  <c:v>36563.198613755063</c:v>
                </c:pt>
                <c:pt idx="69">
                  <c:v>36563.198613755063</c:v>
                </c:pt>
                <c:pt idx="70">
                  <c:v>36563.198613755063</c:v>
                </c:pt>
                <c:pt idx="71">
                  <c:v>36563.198613755063</c:v>
                </c:pt>
                <c:pt idx="72">
                  <c:v>36563.198613755063</c:v>
                </c:pt>
                <c:pt idx="73">
                  <c:v>36563.198613755063</c:v>
                </c:pt>
                <c:pt idx="74">
                  <c:v>36563.198613755063</c:v>
                </c:pt>
                <c:pt idx="75">
                  <c:v>36563.198613755063</c:v>
                </c:pt>
                <c:pt idx="76">
                  <c:v>36563.198613755063</c:v>
                </c:pt>
                <c:pt idx="77">
                  <c:v>36563.198613755063</c:v>
                </c:pt>
                <c:pt idx="78">
                  <c:v>36563.198613755063</c:v>
                </c:pt>
                <c:pt idx="79">
                  <c:v>36563.198613755063</c:v>
                </c:pt>
                <c:pt idx="80">
                  <c:v>36563.198613755063</c:v>
                </c:pt>
                <c:pt idx="81">
                  <c:v>36563.198613755063</c:v>
                </c:pt>
                <c:pt idx="82">
                  <c:v>36563.198613755063</c:v>
                </c:pt>
                <c:pt idx="83">
                  <c:v>36563.198613755063</c:v>
                </c:pt>
                <c:pt idx="84">
                  <c:v>36563.198613755063</c:v>
                </c:pt>
                <c:pt idx="85">
                  <c:v>36563.198613755063</c:v>
                </c:pt>
                <c:pt idx="86">
                  <c:v>36563.198613755063</c:v>
                </c:pt>
                <c:pt idx="87">
                  <c:v>36563.198613755063</c:v>
                </c:pt>
                <c:pt idx="88">
                  <c:v>36563.198613755063</c:v>
                </c:pt>
                <c:pt idx="89">
                  <c:v>36563.198613755063</c:v>
                </c:pt>
                <c:pt idx="90">
                  <c:v>36563.198613755063</c:v>
                </c:pt>
                <c:pt idx="91">
                  <c:v>36563.198613755063</c:v>
                </c:pt>
                <c:pt idx="92">
                  <c:v>36563.198613755063</c:v>
                </c:pt>
                <c:pt idx="93">
                  <c:v>36563.198613755063</c:v>
                </c:pt>
                <c:pt idx="94">
                  <c:v>36563.198613755063</c:v>
                </c:pt>
                <c:pt idx="95">
                  <c:v>36563.198613755063</c:v>
                </c:pt>
                <c:pt idx="96">
                  <c:v>36563.198613755063</c:v>
                </c:pt>
                <c:pt idx="97">
                  <c:v>36563.198613755063</c:v>
                </c:pt>
                <c:pt idx="98">
                  <c:v>36563.198613755063</c:v>
                </c:pt>
                <c:pt idx="99">
                  <c:v>36563.198613755063</c:v>
                </c:pt>
              </c:numCache>
            </c:numRef>
          </c:val>
          <c:smooth val="0"/>
          <c:extLst>
            <c:ext xmlns:c16="http://schemas.microsoft.com/office/drawing/2014/chart" uri="{C3380CC4-5D6E-409C-BE32-E72D297353CC}">
              <c16:uniqueId val="{00000005-903D-423B-B11E-570E18FBCFD3}"/>
            </c:ext>
          </c:extLst>
        </c:ser>
        <c:ser>
          <c:idx val="3"/>
          <c:order val="3"/>
          <c:tx>
            <c:strRef>
              <c:f>Tabelle7!$F$10</c:f>
              <c:strCache>
                <c:ptCount val="1"/>
                <c:pt idx="0">
                  <c:v>Obergrenze</c:v>
                </c:pt>
              </c:strCache>
            </c:strRef>
          </c:tx>
          <c:spPr>
            <a:ln w="3175">
              <a:prstDash val="lgDashDotDot"/>
            </a:ln>
          </c:spPr>
          <c:marker>
            <c:symbol val="none"/>
          </c:marker>
          <c:cat>
            <c:numRef>
              <c:f>Tabelle7!$A$11:$A$111</c:f>
              <c:numCache>
                <c:formatCode>General</c:formatCode>
                <c:ptCount val="10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cat>
          <c:val>
            <c:numRef>
              <c:f>Tabelle7!$F$11:$F$110</c:f>
              <c:numCache>
                <c:formatCode>_-* #,##0\ _€_-;\-* #,##0\ _€_-;_-* "-"??\ _€_-;_-@_-</c:formatCode>
                <c:ptCount val="100"/>
                <c:pt idx="0">
                  <c:v>109689.5958412652</c:v>
                </c:pt>
                <c:pt idx="1">
                  <c:v>109689.5958412652</c:v>
                </c:pt>
                <c:pt idx="2">
                  <c:v>109689.5958412652</c:v>
                </c:pt>
                <c:pt idx="3">
                  <c:v>109689.5958412652</c:v>
                </c:pt>
                <c:pt idx="4">
                  <c:v>109689.5958412652</c:v>
                </c:pt>
                <c:pt idx="5">
                  <c:v>109689.5958412652</c:v>
                </c:pt>
                <c:pt idx="6">
                  <c:v>109689.5958412652</c:v>
                </c:pt>
                <c:pt idx="7">
                  <c:v>109689.5958412652</c:v>
                </c:pt>
                <c:pt idx="8">
                  <c:v>109689.5958412652</c:v>
                </c:pt>
                <c:pt idx="9">
                  <c:v>109689.5958412652</c:v>
                </c:pt>
                <c:pt idx="10">
                  <c:v>109689.5958412652</c:v>
                </c:pt>
                <c:pt idx="11">
                  <c:v>109689.5958412652</c:v>
                </c:pt>
                <c:pt idx="12">
                  <c:v>109689.5958412652</c:v>
                </c:pt>
                <c:pt idx="13">
                  <c:v>109689.5958412652</c:v>
                </c:pt>
                <c:pt idx="14">
                  <c:v>109689.5958412652</c:v>
                </c:pt>
                <c:pt idx="15">
                  <c:v>109689.5958412652</c:v>
                </c:pt>
                <c:pt idx="16">
                  <c:v>109689.5958412652</c:v>
                </c:pt>
                <c:pt idx="17">
                  <c:v>109689.5958412652</c:v>
                </c:pt>
                <c:pt idx="18">
                  <c:v>109689.5958412652</c:v>
                </c:pt>
                <c:pt idx="19">
                  <c:v>109689.5958412652</c:v>
                </c:pt>
                <c:pt idx="20">
                  <c:v>109689.5958412652</c:v>
                </c:pt>
                <c:pt idx="21">
                  <c:v>109689.5958412652</c:v>
                </c:pt>
                <c:pt idx="22">
                  <c:v>109689.5958412652</c:v>
                </c:pt>
                <c:pt idx="23">
                  <c:v>109689.5958412652</c:v>
                </c:pt>
                <c:pt idx="24">
                  <c:v>109689.5958412652</c:v>
                </c:pt>
                <c:pt idx="25">
                  <c:v>109689.5958412652</c:v>
                </c:pt>
                <c:pt idx="26">
                  <c:v>109689.5958412652</c:v>
                </c:pt>
                <c:pt idx="27">
                  <c:v>109689.5958412652</c:v>
                </c:pt>
                <c:pt idx="28">
                  <c:v>109689.5958412652</c:v>
                </c:pt>
                <c:pt idx="29">
                  <c:v>109689.5958412652</c:v>
                </c:pt>
                <c:pt idx="30">
                  <c:v>109689.5958412652</c:v>
                </c:pt>
                <c:pt idx="31">
                  <c:v>109689.5958412652</c:v>
                </c:pt>
                <c:pt idx="32">
                  <c:v>109689.5958412652</c:v>
                </c:pt>
                <c:pt idx="33">
                  <c:v>109689.5958412652</c:v>
                </c:pt>
                <c:pt idx="34">
                  <c:v>109689.5958412652</c:v>
                </c:pt>
                <c:pt idx="35">
                  <c:v>109689.5958412652</c:v>
                </c:pt>
                <c:pt idx="36">
                  <c:v>109689.5958412652</c:v>
                </c:pt>
                <c:pt idx="37">
                  <c:v>109689.5958412652</c:v>
                </c:pt>
                <c:pt idx="38">
                  <c:v>109689.5958412652</c:v>
                </c:pt>
                <c:pt idx="39">
                  <c:v>109689.5958412652</c:v>
                </c:pt>
                <c:pt idx="40">
                  <c:v>109689.5958412652</c:v>
                </c:pt>
                <c:pt idx="41">
                  <c:v>109689.5958412652</c:v>
                </c:pt>
                <c:pt idx="42">
                  <c:v>109689.5958412652</c:v>
                </c:pt>
                <c:pt idx="43">
                  <c:v>109689.5958412652</c:v>
                </c:pt>
                <c:pt idx="44">
                  <c:v>109689.5958412652</c:v>
                </c:pt>
                <c:pt idx="45">
                  <c:v>109689.5958412652</c:v>
                </c:pt>
                <c:pt idx="46">
                  <c:v>109689.5958412652</c:v>
                </c:pt>
                <c:pt idx="47">
                  <c:v>109689.5958412652</c:v>
                </c:pt>
                <c:pt idx="48">
                  <c:v>109689.5958412652</c:v>
                </c:pt>
                <c:pt idx="49">
                  <c:v>109689.5958412652</c:v>
                </c:pt>
                <c:pt idx="50">
                  <c:v>109689.5958412652</c:v>
                </c:pt>
                <c:pt idx="51">
                  <c:v>109689.5958412652</c:v>
                </c:pt>
                <c:pt idx="52">
                  <c:v>109689.5958412652</c:v>
                </c:pt>
                <c:pt idx="53">
                  <c:v>109689.5958412652</c:v>
                </c:pt>
                <c:pt idx="54">
                  <c:v>109689.5958412652</c:v>
                </c:pt>
                <c:pt idx="55">
                  <c:v>109689.5958412652</c:v>
                </c:pt>
                <c:pt idx="56">
                  <c:v>109689.5958412652</c:v>
                </c:pt>
                <c:pt idx="57">
                  <c:v>109689.5958412652</c:v>
                </c:pt>
                <c:pt idx="58">
                  <c:v>109689.5958412652</c:v>
                </c:pt>
                <c:pt idx="59">
                  <c:v>109689.5958412652</c:v>
                </c:pt>
                <c:pt idx="60">
                  <c:v>109689.5958412652</c:v>
                </c:pt>
                <c:pt idx="61">
                  <c:v>109689.5958412652</c:v>
                </c:pt>
                <c:pt idx="62">
                  <c:v>109689.5958412652</c:v>
                </c:pt>
                <c:pt idx="63">
                  <c:v>109689.5958412652</c:v>
                </c:pt>
                <c:pt idx="64">
                  <c:v>109689.5958412652</c:v>
                </c:pt>
                <c:pt idx="65">
                  <c:v>109689.5958412652</c:v>
                </c:pt>
                <c:pt idx="66">
                  <c:v>109689.5958412652</c:v>
                </c:pt>
                <c:pt idx="67">
                  <c:v>109689.5958412652</c:v>
                </c:pt>
                <c:pt idx="68">
                  <c:v>109689.5958412652</c:v>
                </c:pt>
                <c:pt idx="69">
                  <c:v>109689.5958412652</c:v>
                </c:pt>
                <c:pt idx="70">
                  <c:v>109689.5958412652</c:v>
                </c:pt>
                <c:pt idx="71">
                  <c:v>109689.5958412652</c:v>
                </c:pt>
                <c:pt idx="72">
                  <c:v>109689.5958412652</c:v>
                </c:pt>
                <c:pt idx="73">
                  <c:v>109689.5958412652</c:v>
                </c:pt>
                <c:pt idx="74">
                  <c:v>109689.5958412652</c:v>
                </c:pt>
                <c:pt idx="75">
                  <c:v>109689.5958412652</c:v>
                </c:pt>
                <c:pt idx="76">
                  <c:v>109689.5958412652</c:v>
                </c:pt>
                <c:pt idx="77">
                  <c:v>109689.5958412652</c:v>
                </c:pt>
                <c:pt idx="78">
                  <c:v>109689.5958412652</c:v>
                </c:pt>
                <c:pt idx="79">
                  <c:v>109689.5958412652</c:v>
                </c:pt>
                <c:pt idx="80">
                  <c:v>109689.5958412652</c:v>
                </c:pt>
                <c:pt idx="81">
                  <c:v>109689.5958412652</c:v>
                </c:pt>
                <c:pt idx="82">
                  <c:v>109689.5958412652</c:v>
                </c:pt>
                <c:pt idx="83">
                  <c:v>109689.5958412652</c:v>
                </c:pt>
                <c:pt idx="84">
                  <c:v>109689.5958412652</c:v>
                </c:pt>
                <c:pt idx="85">
                  <c:v>109689.5958412652</c:v>
                </c:pt>
                <c:pt idx="86">
                  <c:v>109689.5958412652</c:v>
                </c:pt>
                <c:pt idx="87">
                  <c:v>109689.5958412652</c:v>
                </c:pt>
                <c:pt idx="88">
                  <c:v>109689.5958412652</c:v>
                </c:pt>
                <c:pt idx="89">
                  <c:v>109689.5958412652</c:v>
                </c:pt>
                <c:pt idx="90">
                  <c:v>109689.5958412652</c:v>
                </c:pt>
                <c:pt idx="91">
                  <c:v>109689.5958412652</c:v>
                </c:pt>
                <c:pt idx="92">
                  <c:v>109689.5958412652</c:v>
                </c:pt>
                <c:pt idx="93">
                  <c:v>109689.5958412652</c:v>
                </c:pt>
                <c:pt idx="94">
                  <c:v>109689.5958412652</c:v>
                </c:pt>
                <c:pt idx="95">
                  <c:v>109689.5958412652</c:v>
                </c:pt>
                <c:pt idx="96">
                  <c:v>109689.5958412652</c:v>
                </c:pt>
                <c:pt idx="97">
                  <c:v>109689.5958412652</c:v>
                </c:pt>
                <c:pt idx="98">
                  <c:v>109689.5958412652</c:v>
                </c:pt>
                <c:pt idx="99">
                  <c:v>109689.5958412652</c:v>
                </c:pt>
              </c:numCache>
            </c:numRef>
          </c:val>
          <c:smooth val="0"/>
          <c:extLst>
            <c:ext xmlns:c16="http://schemas.microsoft.com/office/drawing/2014/chart" uri="{C3380CC4-5D6E-409C-BE32-E72D297353CC}">
              <c16:uniqueId val="{00000006-903D-423B-B11E-570E18FBCFD3}"/>
            </c:ext>
          </c:extLst>
        </c:ser>
        <c:dLbls>
          <c:showLegendKey val="0"/>
          <c:showVal val="0"/>
          <c:showCatName val="0"/>
          <c:showSerName val="0"/>
          <c:showPercent val="0"/>
          <c:showBubbleSize val="0"/>
        </c:dLbls>
        <c:marker val="1"/>
        <c:smooth val="0"/>
        <c:axId val="308801944"/>
        <c:axId val="308802728"/>
      </c:lineChart>
      <c:catAx>
        <c:axId val="308801944"/>
        <c:scaling>
          <c:orientation val="minMax"/>
        </c:scaling>
        <c:delete val="0"/>
        <c:axPos val="b"/>
        <c:majorTickMark val="out"/>
        <c:minorTickMark val="none"/>
        <c:tickLblPos val="nextTo"/>
        <c:crossAx val="308802728"/>
        <c:crosses val="autoZero"/>
        <c:auto val="1"/>
        <c:lblAlgn val="ctr"/>
        <c:lblOffset val="100"/>
        <c:noMultiLvlLbl val="0"/>
      </c:catAx>
      <c:valAx>
        <c:axId val="308802728"/>
        <c:scaling>
          <c:orientation val="minMax"/>
          <c:max val="1200000"/>
        </c:scaling>
        <c:delete val="0"/>
        <c:axPos val="l"/>
        <c:majorGridlines/>
        <c:numFmt formatCode="_-* #,##0\ _€_-;\-* #,##0\ _€_-;_-* &quot;-&quot;??\ _€_-;_-@_-" sourceLinked="1"/>
        <c:majorTickMark val="out"/>
        <c:minorTickMark val="none"/>
        <c:tickLblPos val="nextTo"/>
        <c:crossAx val="308801944"/>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workbookViewId="0"/>
  </sheetViews>
  <pageMargins left="0.78740157499999996" right="0.78740157499999996" top="0.984251969" bottom="0.984251969" header="0.4921259845" footer="0.4921259845"/>
  <headerFooter alignWithMargins="0"/>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workbookViewId="0"/>
  </sheetViews>
  <pageMargins left="0.78740157499999996" right="0.78740157499999996" top="0.984251969" bottom="0.984251969" header="0.4921259845" footer="0.4921259845"/>
  <headerFooter alignWithMargins="0"/>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workbookViewId="0"/>
  </sheetViews>
  <pageMargins left="0.78740157499999996" right="0.78740157499999996" top="0.984251969" bottom="0.984251969" header="0.5" footer="0.5"/>
  <pageSetup paperSize="9" orientation="landscape" r:id="rId1"/>
  <headerFooter alignWithMargins="0">
    <oddHeader>&amp;A</oddHeader>
    <oddFooter>Page &amp;P</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9</xdr:col>
      <xdr:colOff>106680</xdr:colOff>
      <xdr:row>1</xdr:row>
      <xdr:rowOff>99060</xdr:rowOff>
    </xdr:from>
    <xdr:to>
      <xdr:col>17</xdr:col>
      <xdr:colOff>358140</xdr:colOff>
      <xdr:row>31</xdr:row>
      <xdr:rowOff>53340</xdr:rowOff>
    </xdr:to>
    <xdr:graphicFrame macro="">
      <xdr:nvGraphicFramePr>
        <xdr:cNvPr id="2" name="Diagramm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571495</xdr:colOff>
          <xdr:row>3</xdr:row>
          <xdr:rowOff>178593</xdr:rowOff>
        </xdr:from>
        <xdr:to>
          <xdr:col>4</xdr:col>
          <xdr:colOff>1918545</xdr:colOff>
          <xdr:row>28</xdr:row>
          <xdr:rowOff>77369</xdr:rowOff>
        </xdr:to>
        <xdr:pic>
          <xdr:nvPicPr>
            <xdr:cNvPr id="6" name="Grafik 5">
              <a:extLst>
                <a:ext uri="{FF2B5EF4-FFF2-40B4-BE49-F238E27FC236}">
                  <a16:creationId xmlns:a16="http://schemas.microsoft.com/office/drawing/2014/main" id="{0CF1E12F-5676-47AA-B546-950EC8BC2394}"/>
                </a:ext>
              </a:extLst>
            </xdr:cNvPr>
            <xdr:cNvPicPr>
              <a:picLocks noChangeAspect="1" noChangeArrowheads="1"/>
              <a:extLst>
                <a:ext uri="{84589F7E-364E-4C9E-8A38-B11213B215E9}">
                  <a14:cameraTool cellRange="Tabelle1a!$B$2:$C$43" spid="_x0000_s26718"/>
                </a:ext>
              </a:extLst>
            </xdr:cNvPicPr>
          </xdr:nvPicPr>
          <xdr:blipFill>
            <a:blip xmlns:r="http://schemas.openxmlformats.org/officeDocument/2006/relationships" r:embed="rId1"/>
            <a:srcRect/>
            <a:stretch>
              <a:fillRect/>
            </a:stretch>
          </xdr:blipFill>
          <xdr:spPr bwMode="auto">
            <a:xfrm>
              <a:off x="8405808" y="821531"/>
              <a:ext cx="1347050" cy="916183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0.95182</cdr:y>
    </cdr:from>
    <cdr:to>
      <cdr:x>0.14116</cdr:x>
      <cdr:y>1</cdr:y>
    </cdr:to>
    <cdr:sp macro="" textlink="">
      <cdr:nvSpPr>
        <cdr:cNvPr id="2" name="Textfeld 1">
          <a:extLst xmlns:a="http://schemas.openxmlformats.org/drawingml/2006/main">
            <a:ext uri="{FF2B5EF4-FFF2-40B4-BE49-F238E27FC236}">
              <a16:creationId xmlns:a16="http://schemas.microsoft.com/office/drawing/2014/main" id="{C3674A74-DED7-4CA5-A9C7-DCD05C62997F}"/>
            </a:ext>
          </a:extLst>
        </cdr:cNvPr>
        <cdr:cNvSpPr txBox="1"/>
      </cdr:nvSpPr>
      <cdr:spPr>
        <a:xfrm xmlns:a="http://schemas.openxmlformats.org/drawingml/2006/main">
          <a:off x="0" y="5376896"/>
          <a:ext cx="1290781" cy="2721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100">
              <a:effectLst/>
              <a:latin typeface="+mn-lt"/>
              <a:ea typeface="+mn-ea"/>
              <a:cs typeface="+mn-cs"/>
            </a:rPr>
            <a:t>©</a:t>
          </a:r>
          <a:r>
            <a:rPr lang="de-DE" sz="1100"/>
            <a:t> KIWIFO</a:t>
          </a:r>
          <a:r>
            <a:rPr lang="de-DE" sz="1100" baseline="0"/>
            <a:t> 2024</a:t>
          </a:r>
          <a:endParaRPr lang="de-DE" sz="1100"/>
        </a:p>
      </cdr:txBody>
    </cdr:sp>
  </cdr:relSizeAnchor>
  <cdr:relSizeAnchor xmlns:cdr="http://schemas.openxmlformats.org/drawingml/2006/chartDrawing">
    <cdr:from>
      <cdr:x>0.01282</cdr:x>
      <cdr:y>0.01297</cdr:y>
    </cdr:from>
    <cdr:to>
      <cdr:x>0.11282</cdr:x>
      <cdr:y>0.21764</cdr:y>
    </cdr:to>
    <cdr:sp macro="" textlink="">
      <cdr:nvSpPr>
        <cdr:cNvPr id="3" name="Textfeld 2">
          <a:extLst xmlns:a="http://schemas.openxmlformats.org/drawingml/2006/main">
            <a:ext uri="{FF2B5EF4-FFF2-40B4-BE49-F238E27FC236}">
              <a16:creationId xmlns:a16="http://schemas.microsoft.com/office/drawing/2014/main" id="{800425E0-7033-45E0-8AA5-52CFDCBDA2E4}"/>
            </a:ext>
          </a:extLst>
        </cdr:cNvPr>
        <cdr:cNvSpPr txBox="1"/>
      </cdr:nvSpPr>
      <cdr:spPr>
        <a:xfrm xmlns:a="http://schemas.openxmlformats.org/drawingml/2006/main">
          <a:off x="117231" y="73269"/>
          <a:ext cx="914400" cy="11561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0.02404</cdr:x>
      <cdr:y>0.02983</cdr:y>
    </cdr:from>
    <cdr:to>
      <cdr:x>0.08173</cdr:x>
      <cdr:y>0.07134</cdr:y>
    </cdr:to>
    <cdr:sp macro="" textlink="">
      <cdr:nvSpPr>
        <cdr:cNvPr id="4" name="Textfeld 3">
          <a:extLst xmlns:a="http://schemas.openxmlformats.org/drawingml/2006/main">
            <a:ext uri="{FF2B5EF4-FFF2-40B4-BE49-F238E27FC236}">
              <a16:creationId xmlns:a16="http://schemas.microsoft.com/office/drawing/2014/main" id="{D3A4302C-7703-43CD-82C9-E23012949D03}"/>
            </a:ext>
          </a:extLst>
        </cdr:cNvPr>
        <cdr:cNvSpPr txBox="1"/>
      </cdr:nvSpPr>
      <cdr:spPr>
        <a:xfrm xmlns:a="http://schemas.openxmlformats.org/drawingml/2006/main">
          <a:off x="219806" y="168519"/>
          <a:ext cx="527539" cy="2344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Mio €</a:t>
          </a:r>
        </a:p>
      </cdr:txBody>
    </cdr:sp>
  </cdr:relSizeAnchor>
  <cdr:relSizeAnchor xmlns:cdr="http://schemas.openxmlformats.org/drawingml/2006/chartDrawing">
    <cdr:from>
      <cdr:x>0.27226</cdr:x>
      <cdr:y>0.41046</cdr:y>
    </cdr:from>
    <cdr:to>
      <cdr:x>0.81679</cdr:x>
      <cdr:y>0.68304</cdr:y>
    </cdr:to>
    <cdr:cxnSp macro="">
      <cdr:nvCxnSpPr>
        <cdr:cNvPr id="6" name="Gerade Verbindung mit Pfeil 5">
          <a:extLst xmlns:a="http://schemas.openxmlformats.org/drawingml/2006/main">
            <a:ext uri="{FF2B5EF4-FFF2-40B4-BE49-F238E27FC236}">
              <a16:creationId xmlns:a16="http://schemas.microsoft.com/office/drawing/2014/main" id="{B038C06D-36CB-4CB5-8A93-D2F09DAA15B7}"/>
            </a:ext>
          </a:extLst>
        </cdr:cNvPr>
        <cdr:cNvCxnSpPr/>
      </cdr:nvCxnSpPr>
      <cdr:spPr>
        <a:xfrm xmlns:a="http://schemas.openxmlformats.org/drawingml/2006/main" flipV="1">
          <a:off x="2533664" y="2466975"/>
          <a:ext cx="5067286" cy="163827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0.08904</cdr:x>
      <cdr:y>0.68463</cdr:y>
    </cdr:from>
    <cdr:to>
      <cdr:x>0.26919</cdr:x>
      <cdr:y>0.71474</cdr:y>
    </cdr:to>
    <cdr:cxnSp macro="">
      <cdr:nvCxnSpPr>
        <cdr:cNvPr id="9" name="Gerade Verbindung mit Pfeil 8">
          <a:extLst xmlns:a="http://schemas.openxmlformats.org/drawingml/2006/main">
            <a:ext uri="{FF2B5EF4-FFF2-40B4-BE49-F238E27FC236}">
              <a16:creationId xmlns:a16="http://schemas.microsoft.com/office/drawing/2014/main" id="{09367108-EDE7-4B11-97B6-F4EB25C6D60D}"/>
            </a:ext>
          </a:extLst>
        </cdr:cNvPr>
        <cdr:cNvCxnSpPr/>
      </cdr:nvCxnSpPr>
      <cdr:spPr>
        <a:xfrm xmlns:a="http://schemas.openxmlformats.org/drawingml/2006/main" flipV="1">
          <a:off x="828600" y="4114800"/>
          <a:ext cx="1676475" cy="18098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0.27022</cdr:x>
      <cdr:y>0.07608</cdr:y>
    </cdr:from>
    <cdr:to>
      <cdr:x>0.27022</cdr:x>
      <cdr:y>0.97465</cdr:y>
    </cdr:to>
    <cdr:cxnSp macro="">
      <cdr:nvCxnSpPr>
        <cdr:cNvPr id="11" name="Gerader Verbinder 10">
          <a:extLst xmlns:a="http://schemas.openxmlformats.org/drawingml/2006/main">
            <a:ext uri="{FF2B5EF4-FFF2-40B4-BE49-F238E27FC236}">
              <a16:creationId xmlns:a16="http://schemas.microsoft.com/office/drawing/2014/main" id="{1B919376-4B5C-4D74-B6C0-84A148898F93}"/>
            </a:ext>
          </a:extLst>
        </cdr:cNvPr>
        <cdr:cNvCxnSpPr/>
      </cdr:nvCxnSpPr>
      <cdr:spPr>
        <a:xfrm xmlns:a="http://schemas.openxmlformats.org/drawingml/2006/main">
          <a:off x="2514668" y="457236"/>
          <a:ext cx="0" cy="5400652"/>
        </a:xfrm>
        <a:prstGeom xmlns:a="http://schemas.openxmlformats.org/drawingml/2006/main" prst="line">
          <a:avLst/>
        </a:prstGeom>
        <a:ln xmlns:a="http://schemas.openxmlformats.org/drawingml/2006/main" w="19050">
          <a:solidFill>
            <a:schemeClr val="accent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0.60115</cdr:x>
      <cdr:y>0.08557</cdr:y>
    </cdr:from>
    <cdr:to>
      <cdr:x>0.60115</cdr:x>
      <cdr:y>0.98415</cdr:y>
    </cdr:to>
    <cdr:cxnSp macro="">
      <cdr:nvCxnSpPr>
        <cdr:cNvPr id="15" name="Gerader Verbinder 14">
          <a:extLst xmlns:a="http://schemas.openxmlformats.org/drawingml/2006/main">
            <a:ext uri="{FF2B5EF4-FFF2-40B4-BE49-F238E27FC236}">
              <a16:creationId xmlns:a16="http://schemas.microsoft.com/office/drawing/2014/main" id="{2414DBA8-4B19-4C3F-9A9A-4446779AD019}"/>
            </a:ext>
          </a:extLst>
        </cdr:cNvPr>
        <cdr:cNvCxnSpPr/>
      </cdr:nvCxnSpPr>
      <cdr:spPr>
        <a:xfrm xmlns:a="http://schemas.openxmlformats.org/drawingml/2006/main">
          <a:off x="5594267" y="514270"/>
          <a:ext cx="0" cy="5400713"/>
        </a:xfrm>
        <a:prstGeom xmlns:a="http://schemas.openxmlformats.org/drawingml/2006/main" prst="line">
          <a:avLst/>
        </a:prstGeom>
        <a:ln xmlns:a="http://schemas.openxmlformats.org/drawingml/2006/main" w="19050">
          <a:solidFill>
            <a:schemeClr val="accent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0.27124</cdr:x>
      <cdr:y>0.11569</cdr:y>
    </cdr:from>
    <cdr:to>
      <cdr:x>0.60082</cdr:x>
      <cdr:y>0.21553</cdr:y>
    </cdr:to>
    <cdr:sp macro="" textlink="">
      <cdr:nvSpPr>
        <cdr:cNvPr id="16" name="Pfeil: nach links und rechts 15">
          <a:extLst xmlns:a="http://schemas.openxmlformats.org/drawingml/2006/main">
            <a:ext uri="{FF2B5EF4-FFF2-40B4-BE49-F238E27FC236}">
              <a16:creationId xmlns:a16="http://schemas.microsoft.com/office/drawing/2014/main" id="{E0A671C8-7873-4A95-9B84-7DE1E8982525}"/>
            </a:ext>
          </a:extLst>
        </cdr:cNvPr>
        <cdr:cNvSpPr/>
      </cdr:nvSpPr>
      <cdr:spPr>
        <a:xfrm xmlns:a="http://schemas.openxmlformats.org/drawingml/2006/main">
          <a:off x="2524125" y="695329"/>
          <a:ext cx="3067050" cy="600066"/>
        </a:xfrm>
        <a:prstGeom xmlns:a="http://schemas.openxmlformats.org/drawingml/2006/main" prst="leftRightArrow">
          <a:avLst/>
        </a:prstGeom>
        <a:ln xmlns:a="http://schemas.openxmlformats.org/drawingml/2006/main"/>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de-DE" sz="800"/>
            <a:t>Verdopplung der Geldmenge M1 in nur 7 Jahren!</a:t>
          </a:r>
        </a:p>
      </cdr:txBody>
    </cdr:sp>
  </cdr:relSizeAnchor>
  <cdr:relSizeAnchor xmlns:cdr="http://schemas.openxmlformats.org/drawingml/2006/chartDrawing">
    <cdr:from>
      <cdr:x>0.81064</cdr:x>
      <cdr:y>0.29318</cdr:y>
    </cdr:from>
    <cdr:to>
      <cdr:x>0.92732</cdr:x>
      <cdr:y>0.41046</cdr:y>
    </cdr:to>
    <cdr:cxnSp macro="">
      <cdr:nvCxnSpPr>
        <cdr:cNvPr id="13" name="Gerade Verbindung mit Pfeil 12">
          <a:extLst xmlns:a="http://schemas.openxmlformats.org/drawingml/2006/main">
            <a:ext uri="{FF2B5EF4-FFF2-40B4-BE49-F238E27FC236}">
              <a16:creationId xmlns:a16="http://schemas.microsoft.com/office/drawing/2014/main" id="{2C9F68C9-E285-4FF5-A202-181987550642}"/>
            </a:ext>
          </a:extLst>
        </cdr:cNvPr>
        <cdr:cNvCxnSpPr/>
      </cdr:nvCxnSpPr>
      <cdr:spPr>
        <a:xfrm xmlns:a="http://schemas.openxmlformats.org/drawingml/2006/main" flipV="1">
          <a:off x="7543800" y="1762121"/>
          <a:ext cx="1085807" cy="70485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0.69294</cdr:x>
      <cdr:y>0.08716</cdr:y>
    </cdr:from>
    <cdr:to>
      <cdr:x>0.86285</cdr:x>
      <cdr:y>0.24881</cdr:y>
    </cdr:to>
    <cdr:sp macro="" textlink="">
      <cdr:nvSpPr>
        <cdr:cNvPr id="22" name="Legende: mit Pfeil nach unten 21">
          <a:extLst xmlns:a="http://schemas.openxmlformats.org/drawingml/2006/main">
            <a:ext uri="{FF2B5EF4-FFF2-40B4-BE49-F238E27FC236}">
              <a16:creationId xmlns:a16="http://schemas.microsoft.com/office/drawing/2014/main" id="{E712CBF2-0F63-4BD6-9071-E57B31B097D3}"/>
            </a:ext>
          </a:extLst>
        </cdr:cNvPr>
        <cdr:cNvSpPr/>
      </cdr:nvSpPr>
      <cdr:spPr>
        <a:xfrm xmlns:a="http://schemas.openxmlformats.org/drawingml/2006/main" rot="20294349">
          <a:off x="6448425" y="523875"/>
          <a:ext cx="1581181" cy="971532"/>
        </a:xfrm>
        <a:prstGeom xmlns:a="http://schemas.openxmlformats.org/drawingml/2006/main" prst="downArrowCallout">
          <a:avLst>
            <a:gd name="adj1" fmla="val 23039"/>
            <a:gd name="adj2" fmla="val 25000"/>
            <a:gd name="adj3" fmla="val 25000"/>
            <a:gd name="adj4" fmla="val 64977"/>
          </a:avLst>
        </a:prstGeom>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de-DE" sz="1000"/>
            <a:t>Coronakrise</a:t>
          </a:r>
          <a:br>
            <a:rPr lang="de-DE" sz="1000"/>
          </a:br>
          <a:r>
            <a:rPr lang="de-DE" sz="1000"/>
            <a:t>beginnt, Staat verteilt neues Geld</a:t>
          </a:r>
        </a:p>
      </cdr:txBody>
    </cdr:sp>
  </cdr:relSizeAnchor>
  <cdr:relSizeAnchor xmlns:cdr="http://schemas.openxmlformats.org/drawingml/2006/chartDrawing">
    <cdr:from>
      <cdr:x>0.85705</cdr:x>
      <cdr:y>0</cdr:y>
    </cdr:from>
    <cdr:to>
      <cdr:x>0.99079</cdr:x>
      <cdr:y>0.11094</cdr:y>
    </cdr:to>
    <cdr:sp macro="" textlink="">
      <cdr:nvSpPr>
        <cdr:cNvPr id="5" name="Legende: mit Pfeil nach unten 4">
          <a:extLst xmlns:a="http://schemas.openxmlformats.org/drawingml/2006/main">
            <a:ext uri="{FF2B5EF4-FFF2-40B4-BE49-F238E27FC236}">
              <a16:creationId xmlns:a16="http://schemas.microsoft.com/office/drawing/2014/main" id="{A45FD420-3F75-7B9A-DFE6-CEAD887A7760}"/>
            </a:ext>
          </a:extLst>
        </cdr:cNvPr>
        <cdr:cNvSpPr/>
      </cdr:nvSpPr>
      <cdr:spPr>
        <a:xfrm xmlns:a="http://schemas.openxmlformats.org/drawingml/2006/main">
          <a:off x="7975600" y="0"/>
          <a:ext cx="1244600" cy="666780"/>
        </a:xfrm>
        <a:prstGeom xmlns:a="http://schemas.openxmlformats.org/drawingml/2006/main" prst="downArrowCallout">
          <a:avLst/>
        </a:prstGeom>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a:t>Erhöhung</a:t>
          </a:r>
          <a:r>
            <a:rPr lang="de-DE" baseline="0"/>
            <a:t> der Leitzinsen</a:t>
          </a:r>
          <a:endParaRPr lang="de-DE"/>
        </a:p>
      </cdr:txBody>
    </cdr:sp>
  </cdr:relSizeAnchor>
  <cdr:relSizeAnchor xmlns:cdr="http://schemas.openxmlformats.org/drawingml/2006/chartDrawing">
    <cdr:from>
      <cdr:x>0.92631</cdr:x>
      <cdr:y>0.29635</cdr:y>
    </cdr:from>
    <cdr:to>
      <cdr:x>0.98567</cdr:x>
      <cdr:y>0.34707</cdr:y>
    </cdr:to>
    <cdr:cxnSp macro="">
      <cdr:nvCxnSpPr>
        <cdr:cNvPr id="8" name="Gerade Verbindung mit Pfeil 7">
          <a:extLst xmlns:a="http://schemas.openxmlformats.org/drawingml/2006/main">
            <a:ext uri="{FF2B5EF4-FFF2-40B4-BE49-F238E27FC236}">
              <a16:creationId xmlns:a16="http://schemas.microsoft.com/office/drawing/2014/main" id="{922EC66E-5190-E088-DDE3-81AD4D9E3A59}"/>
            </a:ext>
          </a:extLst>
        </cdr:cNvPr>
        <cdr:cNvCxnSpPr/>
      </cdr:nvCxnSpPr>
      <cdr:spPr>
        <a:xfrm xmlns:a="http://schemas.openxmlformats.org/drawingml/2006/main">
          <a:off x="8620171" y="1781145"/>
          <a:ext cx="552404" cy="30483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0.71136</cdr:x>
      <cdr:y>0.57528</cdr:y>
    </cdr:from>
    <cdr:to>
      <cdr:x>0.98567</cdr:x>
      <cdr:y>0.71632</cdr:y>
    </cdr:to>
    <cdr:sp macro="" textlink="">
      <cdr:nvSpPr>
        <cdr:cNvPr id="17" name="Sprechblase: rechteckig mit abgerundeten Ecken 16">
          <a:extLst xmlns:a="http://schemas.openxmlformats.org/drawingml/2006/main">
            <a:ext uri="{FF2B5EF4-FFF2-40B4-BE49-F238E27FC236}">
              <a16:creationId xmlns:a16="http://schemas.microsoft.com/office/drawing/2014/main" id="{C55C886F-0295-6446-2D99-AC0EEF26BEC2}"/>
            </a:ext>
          </a:extLst>
        </cdr:cNvPr>
        <cdr:cNvSpPr/>
      </cdr:nvSpPr>
      <cdr:spPr>
        <a:xfrm xmlns:a="http://schemas.openxmlformats.org/drawingml/2006/main">
          <a:off x="6619875" y="3457574"/>
          <a:ext cx="2552700" cy="847725"/>
        </a:xfrm>
        <a:prstGeom xmlns:a="http://schemas.openxmlformats.org/drawingml/2006/main" prst="wedgeRoundRectCallout">
          <a:avLst>
            <a:gd name="adj1" fmla="val 35477"/>
            <a:gd name="adj2" fmla="val -228965"/>
            <a:gd name="adj3" fmla="val 16667"/>
          </a:avLst>
        </a:prstGeom>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de-DE"/>
            <a:t>Erstmals</a:t>
          </a:r>
          <a:r>
            <a:rPr lang="de-DE" baseline="0"/>
            <a:t> in der Geschichte der Bundesrepublik Deutschland sinkt die Geldmenge!</a:t>
          </a:r>
          <a:endParaRPr lang="de-DE"/>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1628774</xdr:colOff>
      <xdr:row>13</xdr:row>
      <xdr:rowOff>114270</xdr:rowOff>
    </xdr:from>
    <xdr:to>
      <xdr:col>12</xdr:col>
      <xdr:colOff>371475</xdr:colOff>
      <xdr:row>234</xdr:row>
      <xdr:rowOff>57149</xdr:rowOff>
    </xdr:to>
    <xdr:sp macro="" textlink="">
      <xdr:nvSpPr>
        <xdr:cNvPr id="1032" name="Line 8">
          <a:extLst>
            <a:ext uri="{FF2B5EF4-FFF2-40B4-BE49-F238E27FC236}">
              <a16:creationId xmlns:a16="http://schemas.microsoft.com/office/drawing/2014/main" id="{00000000-0008-0000-0300-000008040000}"/>
            </a:ext>
          </a:extLst>
        </xdr:cNvPr>
        <xdr:cNvSpPr>
          <a:spLocks noChangeShapeType="1"/>
        </xdr:cNvSpPr>
      </xdr:nvSpPr>
      <xdr:spPr bwMode="auto">
        <a:xfrm flipV="1">
          <a:off x="10029824" y="4029045"/>
          <a:ext cx="6362701" cy="39938354"/>
        </a:xfrm>
        <a:prstGeom prst="line">
          <a:avLst/>
        </a:prstGeom>
        <a:ln>
          <a:headEnd/>
          <a:tailEnd type="triangle" w="lg" len="lg"/>
        </a:ln>
      </xdr:spPr>
      <xdr:style>
        <a:lnRef idx="2">
          <a:schemeClr val="accent1"/>
        </a:lnRef>
        <a:fillRef idx="0">
          <a:schemeClr val="accent1"/>
        </a:fillRef>
        <a:effectRef idx="1">
          <a:schemeClr val="accent1"/>
        </a:effectRef>
        <a:fontRef idx="minor">
          <a:schemeClr val="tx1"/>
        </a:fontRef>
      </xdr:style>
      <xdr:txBody>
        <a:bodyPr/>
        <a:lstStyle/>
        <a:p>
          <a:endParaRPr lang="de-DE"/>
        </a:p>
      </xdr:txBody>
    </xdr:sp>
    <xdr:clientData/>
  </xdr:twoCellAnchor>
  <xdr:twoCellAnchor>
    <xdr:from>
      <xdr:col>15</xdr:col>
      <xdr:colOff>952500</xdr:colOff>
      <xdr:row>21</xdr:row>
      <xdr:rowOff>152372</xdr:rowOff>
    </xdr:from>
    <xdr:to>
      <xdr:col>20</xdr:col>
      <xdr:colOff>171452</xdr:colOff>
      <xdr:row>234</xdr:row>
      <xdr:rowOff>123824</xdr:rowOff>
    </xdr:to>
    <xdr:sp macro="" textlink="">
      <xdr:nvSpPr>
        <xdr:cNvPr id="1036" name="Line 12">
          <a:extLst>
            <a:ext uri="{FF2B5EF4-FFF2-40B4-BE49-F238E27FC236}">
              <a16:creationId xmlns:a16="http://schemas.microsoft.com/office/drawing/2014/main" id="{00000000-0008-0000-0300-00000C040000}"/>
            </a:ext>
          </a:extLst>
        </xdr:cNvPr>
        <xdr:cNvSpPr>
          <a:spLocks noChangeShapeType="1"/>
        </xdr:cNvSpPr>
      </xdr:nvSpPr>
      <xdr:spPr bwMode="auto">
        <a:xfrm flipV="1">
          <a:off x="20431125" y="5514947"/>
          <a:ext cx="5210177" cy="38519127"/>
        </a:xfrm>
        <a:prstGeom prst="line">
          <a:avLst/>
        </a:prstGeom>
        <a:ln>
          <a:headEnd/>
          <a:tailEnd type="triangle" w="lg" len="lg"/>
        </a:ln>
      </xdr:spPr>
      <xdr:style>
        <a:lnRef idx="2">
          <a:schemeClr val="accent1"/>
        </a:lnRef>
        <a:fillRef idx="0">
          <a:schemeClr val="accent1"/>
        </a:fillRef>
        <a:effectRef idx="1">
          <a:schemeClr val="accent1"/>
        </a:effectRef>
        <a:fontRef idx="minor">
          <a:schemeClr val="tx1"/>
        </a:fontRef>
      </xdr:style>
      <xdr:txBody>
        <a:bodyPr/>
        <a:lstStyle/>
        <a:p>
          <a:endParaRPr lang="de-DE"/>
        </a:p>
      </xdr:txBody>
    </xdr:sp>
    <xdr:clientData/>
  </xdr:twoCellAnchor>
  <xdr:twoCellAnchor>
    <xdr:from>
      <xdr:col>23</xdr:col>
      <xdr:colOff>990600</xdr:colOff>
      <xdr:row>20</xdr:row>
      <xdr:rowOff>9489</xdr:rowOff>
    </xdr:from>
    <xdr:to>
      <xdr:col>28</xdr:col>
      <xdr:colOff>85722</xdr:colOff>
      <xdr:row>234</xdr:row>
      <xdr:rowOff>85725</xdr:rowOff>
    </xdr:to>
    <xdr:sp macro="" textlink="">
      <xdr:nvSpPr>
        <xdr:cNvPr id="1037" name="Line 13">
          <a:extLst>
            <a:ext uri="{FF2B5EF4-FFF2-40B4-BE49-F238E27FC236}">
              <a16:creationId xmlns:a16="http://schemas.microsoft.com/office/drawing/2014/main" id="{00000000-0008-0000-0300-00000D040000}"/>
            </a:ext>
          </a:extLst>
        </xdr:cNvPr>
        <xdr:cNvSpPr>
          <a:spLocks noChangeShapeType="1"/>
        </xdr:cNvSpPr>
      </xdr:nvSpPr>
      <xdr:spPr bwMode="auto">
        <a:xfrm flipV="1">
          <a:off x="28965525" y="5191089"/>
          <a:ext cx="5086347" cy="38804886"/>
        </a:xfrm>
        <a:prstGeom prst="line">
          <a:avLst/>
        </a:prstGeom>
        <a:ln>
          <a:headEnd/>
          <a:tailEnd type="triangle" w="lg" len="lg"/>
        </a:ln>
      </xdr:spPr>
      <xdr:style>
        <a:lnRef idx="2">
          <a:schemeClr val="accent1"/>
        </a:lnRef>
        <a:fillRef idx="0">
          <a:schemeClr val="accent1"/>
        </a:fillRef>
        <a:effectRef idx="1">
          <a:schemeClr val="accent1"/>
        </a:effectRef>
        <a:fontRef idx="minor">
          <a:schemeClr val="tx1"/>
        </a:fontRef>
      </xdr:style>
      <xdr:txBody>
        <a:bodyPr/>
        <a:lstStyle/>
        <a:p>
          <a:endParaRPr lang="de-DE"/>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0.95182</cdr:y>
    </cdr:from>
    <cdr:to>
      <cdr:x>0.14116</cdr:x>
      <cdr:y>1</cdr:y>
    </cdr:to>
    <cdr:sp macro="" textlink="">
      <cdr:nvSpPr>
        <cdr:cNvPr id="2" name="Textfeld 1">
          <a:extLst xmlns:a="http://schemas.openxmlformats.org/drawingml/2006/main">
            <a:ext uri="{FF2B5EF4-FFF2-40B4-BE49-F238E27FC236}">
              <a16:creationId xmlns:a16="http://schemas.microsoft.com/office/drawing/2014/main" id="{B51CA3D5-C8D9-4782-81A7-B708B7EB4618}"/>
            </a:ext>
          </a:extLst>
        </cdr:cNvPr>
        <cdr:cNvSpPr txBox="1"/>
      </cdr:nvSpPr>
      <cdr:spPr>
        <a:xfrm xmlns:a="http://schemas.openxmlformats.org/drawingml/2006/main">
          <a:off x="0" y="5376896"/>
          <a:ext cx="1290781" cy="2721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100">
              <a:effectLst/>
              <a:latin typeface="+mn-lt"/>
              <a:ea typeface="+mn-ea"/>
              <a:cs typeface="+mn-cs"/>
            </a:rPr>
            <a:t>©</a:t>
          </a:r>
          <a:r>
            <a:rPr lang="de-DE" sz="1100"/>
            <a:t> KIWIFO</a:t>
          </a:r>
          <a:r>
            <a:rPr lang="de-DE" sz="1100" baseline="0"/>
            <a:t> 2024</a:t>
          </a:r>
          <a:endParaRPr lang="de-DE" sz="1100"/>
        </a:p>
      </cdr:txBody>
    </cdr:sp>
  </cdr:relSizeAnchor>
  <cdr:relSizeAnchor xmlns:cdr="http://schemas.openxmlformats.org/drawingml/2006/chartDrawing">
    <cdr:from>
      <cdr:x>0.01282</cdr:x>
      <cdr:y>0.01297</cdr:y>
    </cdr:from>
    <cdr:to>
      <cdr:x>0.11282</cdr:x>
      <cdr:y>0.21764</cdr:y>
    </cdr:to>
    <cdr:sp macro="" textlink="">
      <cdr:nvSpPr>
        <cdr:cNvPr id="3" name="Textfeld 2">
          <a:extLst xmlns:a="http://schemas.openxmlformats.org/drawingml/2006/main">
            <a:ext uri="{FF2B5EF4-FFF2-40B4-BE49-F238E27FC236}">
              <a16:creationId xmlns:a16="http://schemas.microsoft.com/office/drawing/2014/main" id="{D332FD22-719B-4AD3-A50F-FC12E8998E10}"/>
            </a:ext>
          </a:extLst>
        </cdr:cNvPr>
        <cdr:cNvSpPr txBox="1"/>
      </cdr:nvSpPr>
      <cdr:spPr>
        <a:xfrm xmlns:a="http://schemas.openxmlformats.org/drawingml/2006/main">
          <a:off x="117231" y="73269"/>
          <a:ext cx="914400" cy="11561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0.05436</cdr:x>
      <cdr:y>0.02983</cdr:y>
    </cdr:from>
    <cdr:to>
      <cdr:x>0.08173</cdr:x>
      <cdr:y>0.07134</cdr:y>
    </cdr:to>
    <cdr:sp macro="" textlink="">
      <cdr:nvSpPr>
        <cdr:cNvPr id="4" name="Textfeld 3">
          <a:extLst xmlns:a="http://schemas.openxmlformats.org/drawingml/2006/main">
            <a:ext uri="{FF2B5EF4-FFF2-40B4-BE49-F238E27FC236}">
              <a16:creationId xmlns:a16="http://schemas.microsoft.com/office/drawing/2014/main" id="{15B94784-2D86-4147-864C-13C39C379055}"/>
            </a:ext>
          </a:extLst>
        </cdr:cNvPr>
        <cdr:cNvSpPr txBox="1"/>
      </cdr:nvSpPr>
      <cdr:spPr>
        <a:xfrm xmlns:a="http://schemas.openxmlformats.org/drawingml/2006/main">
          <a:off x="504824" y="178718"/>
          <a:ext cx="254191" cy="2486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Mio. €</a:t>
          </a:r>
        </a:p>
      </cdr:txBody>
    </cdr:sp>
  </cdr:relSizeAnchor>
  <cdr:relSizeAnchor xmlns:cdr="http://schemas.openxmlformats.org/drawingml/2006/chartDrawing">
    <cdr:from>
      <cdr:x>0.13824</cdr:x>
      <cdr:y>0.10934</cdr:y>
    </cdr:from>
    <cdr:to>
      <cdr:x>0.27431</cdr:x>
      <cdr:y>0.37875</cdr:y>
    </cdr:to>
    <cdr:sp macro="" textlink="">
      <cdr:nvSpPr>
        <cdr:cNvPr id="6" name="Legende mit Pfeil nach unten 5">
          <a:extLst xmlns:a="http://schemas.openxmlformats.org/drawingml/2006/main">
            <a:ext uri="{FF2B5EF4-FFF2-40B4-BE49-F238E27FC236}">
              <a16:creationId xmlns:a16="http://schemas.microsoft.com/office/drawing/2014/main" id="{A5E1FE47-19F6-4910-A493-67B1B9ED6B7F}"/>
            </a:ext>
          </a:extLst>
        </cdr:cNvPr>
        <cdr:cNvSpPr/>
      </cdr:nvSpPr>
      <cdr:spPr>
        <a:xfrm xmlns:a="http://schemas.openxmlformats.org/drawingml/2006/main">
          <a:off x="1286406" y="657161"/>
          <a:ext cx="1266258" cy="1619228"/>
        </a:xfrm>
        <a:prstGeom xmlns:a="http://schemas.openxmlformats.org/drawingml/2006/main" prst="downArrowCallou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de-DE"/>
            <a:t>Erste Meldungen über die amerikanische Bankenkrise</a:t>
          </a:r>
        </a:p>
      </cdr:txBody>
    </cdr:sp>
  </cdr:relSizeAnchor>
  <cdr:relSizeAnchor xmlns:cdr="http://schemas.openxmlformats.org/drawingml/2006/chartDrawing">
    <cdr:from>
      <cdr:x>0.36128</cdr:x>
      <cdr:y>0.0954</cdr:y>
    </cdr:from>
    <cdr:to>
      <cdr:x>0.73667</cdr:x>
      <cdr:y>0.14786</cdr:y>
    </cdr:to>
    <cdr:sp macro="" textlink="">
      <cdr:nvSpPr>
        <cdr:cNvPr id="11" name="Legende mit Linie 3 (Markierungsleiste) 10">
          <a:extLst xmlns:a="http://schemas.openxmlformats.org/drawingml/2006/main">
            <a:ext uri="{FF2B5EF4-FFF2-40B4-BE49-F238E27FC236}">
              <a16:creationId xmlns:a16="http://schemas.microsoft.com/office/drawing/2014/main" id="{0804628E-868B-434E-A520-1259A624BB5E}"/>
            </a:ext>
          </a:extLst>
        </cdr:cNvPr>
        <cdr:cNvSpPr/>
      </cdr:nvSpPr>
      <cdr:spPr>
        <a:xfrm xmlns:a="http://schemas.openxmlformats.org/drawingml/2006/main">
          <a:off x="3362045" y="573380"/>
          <a:ext cx="3493351" cy="315299"/>
        </a:xfrm>
        <a:prstGeom xmlns:a="http://schemas.openxmlformats.org/drawingml/2006/main" prst="accentCallout3">
          <a:avLst>
            <a:gd name="adj1" fmla="val 18750"/>
            <a:gd name="adj2" fmla="val -2295"/>
            <a:gd name="adj3" fmla="val 27841"/>
            <a:gd name="adj4" fmla="val -4681"/>
            <a:gd name="adj5" fmla="val 257576"/>
            <a:gd name="adj6" fmla="val -4759"/>
            <a:gd name="adj7" fmla="val 637093"/>
            <a:gd name="adj8" fmla="val -24612"/>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de-DE" sz="1100">
              <a:solidFill>
                <a:schemeClr val="lt1"/>
              </a:solidFill>
              <a:effectLst/>
              <a:latin typeface="+mn-lt"/>
              <a:ea typeface="+mn-ea"/>
              <a:cs typeface="+mn-cs"/>
            </a:rPr>
            <a:t>Finanzmarktstabilisierungsgesetz 17.10.2008</a:t>
          </a:r>
          <a:endParaRPr lang="de-DE"/>
        </a:p>
      </cdr:txBody>
    </cdr:sp>
  </cdr:relSizeAnchor>
  <cdr:relSizeAnchor xmlns:cdr="http://schemas.openxmlformats.org/drawingml/2006/chartDrawing">
    <cdr:from>
      <cdr:x>0.38317</cdr:x>
      <cdr:y>0.1611</cdr:y>
    </cdr:from>
    <cdr:to>
      <cdr:x>0.64129</cdr:x>
      <cdr:y>0.21357</cdr:y>
    </cdr:to>
    <cdr:sp macro="" textlink="">
      <cdr:nvSpPr>
        <cdr:cNvPr id="12" name="Legende mit Linie 3 (Markierungsleiste) 11">
          <a:extLst xmlns:a="http://schemas.openxmlformats.org/drawingml/2006/main">
            <a:ext uri="{FF2B5EF4-FFF2-40B4-BE49-F238E27FC236}">
              <a16:creationId xmlns:a16="http://schemas.microsoft.com/office/drawing/2014/main" id="{C6E616A8-B68E-420D-BB7D-97667383AD64}"/>
            </a:ext>
          </a:extLst>
        </cdr:cNvPr>
        <cdr:cNvSpPr/>
      </cdr:nvSpPr>
      <cdr:spPr>
        <a:xfrm xmlns:a="http://schemas.openxmlformats.org/drawingml/2006/main">
          <a:off x="3565751" y="968255"/>
          <a:ext cx="2402046" cy="315359"/>
        </a:xfrm>
        <a:prstGeom xmlns:a="http://schemas.openxmlformats.org/drawingml/2006/main" prst="accentCallout3">
          <a:avLst>
            <a:gd name="adj1" fmla="val 18750"/>
            <a:gd name="adj2" fmla="val -2295"/>
            <a:gd name="adj3" fmla="val 27841"/>
            <a:gd name="adj4" fmla="val -7988"/>
            <a:gd name="adj5" fmla="val 233333"/>
            <a:gd name="adj6" fmla="val -8265"/>
            <a:gd name="adj7" fmla="val 506795"/>
            <a:gd name="adj8" fmla="val -4183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lt1"/>
              </a:solidFill>
              <a:effectLst/>
              <a:latin typeface="+mn-lt"/>
              <a:ea typeface="+mn-ea"/>
              <a:cs typeface="+mn-cs"/>
            </a:rPr>
            <a:t>Konjunkturpaket I Nov.2008</a:t>
          </a:r>
          <a:endParaRPr lang="de-DE">
            <a:effectLst/>
          </a:endParaRPr>
        </a:p>
        <a:p xmlns:a="http://schemas.openxmlformats.org/drawingml/2006/main">
          <a:endParaRPr lang="de-DE"/>
        </a:p>
      </cdr:txBody>
    </cdr:sp>
  </cdr:relSizeAnchor>
  <cdr:relSizeAnchor xmlns:cdr="http://schemas.openxmlformats.org/drawingml/2006/chartDrawing">
    <cdr:from>
      <cdr:x>0.40778</cdr:x>
      <cdr:y>0.22945</cdr:y>
    </cdr:from>
    <cdr:to>
      <cdr:x>0.65564</cdr:x>
      <cdr:y>0.28191</cdr:y>
    </cdr:to>
    <cdr:sp macro="" textlink="">
      <cdr:nvSpPr>
        <cdr:cNvPr id="13" name="Legende mit Linie 3 (Markierungsleiste) 12">
          <a:extLst xmlns:a="http://schemas.openxmlformats.org/drawingml/2006/main">
            <a:ext uri="{FF2B5EF4-FFF2-40B4-BE49-F238E27FC236}">
              <a16:creationId xmlns:a16="http://schemas.microsoft.com/office/drawing/2014/main" id="{E434E0C4-E942-4F41-84EC-C5B0E76E3A83}"/>
            </a:ext>
          </a:extLst>
        </cdr:cNvPr>
        <cdr:cNvSpPr/>
      </cdr:nvSpPr>
      <cdr:spPr>
        <a:xfrm xmlns:a="http://schemas.openxmlformats.org/drawingml/2006/main">
          <a:off x="3794770" y="1379058"/>
          <a:ext cx="2306567" cy="315299"/>
        </a:xfrm>
        <a:prstGeom xmlns:a="http://schemas.openxmlformats.org/drawingml/2006/main" prst="accentCallout3">
          <a:avLst>
            <a:gd name="adj1" fmla="val 18750"/>
            <a:gd name="adj2" fmla="val -2295"/>
            <a:gd name="adj3" fmla="val 27841"/>
            <a:gd name="adj4" fmla="val -7988"/>
            <a:gd name="adj5" fmla="val 127273"/>
            <a:gd name="adj6" fmla="val -7769"/>
            <a:gd name="adj7" fmla="val 373496"/>
            <a:gd name="adj8" fmla="val -50306"/>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lt1"/>
              </a:solidFill>
              <a:effectLst/>
              <a:latin typeface="+mn-lt"/>
              <a:ea typeface="+mn-ea"/>
              <a:cs typeface="+mn-cs"/>
            </a:rPr>
            <a:t>Konjunkturpaket II Jan. 2009</a:t>
          </a:r>
          <a:endParaRPr lang="de-DE">
            <a:effectLst/>
          </a:endParaRPr>
        </a:p>
        <a:p xmlns:a="http://schemas.openxmlformats.org/drawingml/2006/main">
          <a:endParaRPr lang="de-DE"/>
        </a:p>
      </cdr:txBody>
    </cdr:sp>
  </cdr:relSizeAnchor>
  <cdr:relSizeAnchor xmlns:cdr="http://schemas.openxmlformats.org/drawingml/2006/chartDrawing">
    <cdr:from>
      <cdr:x>0.75572</cdr:x>
      <cdr:y>0.16217</cdr:y>
    </cdr:from>
    <cdr:to>
      <cdr:x>0.86831</cdr:x>
      <cdr:y>0.2842</cdr:y>
    </cdr:to>
    <cdr:sp macro="" textlink="">
      <cdr:nvSpPr>
        <cdr:cNvPr id="9" name="Legende: mit Pfeil nach unten 8">
          <a:extLst xmlns:a="http://schemas.openxmlformats.org/drawingml/2006/main">
            <a:ext uri="{FF2B5EF4-FFF2-40B4-BE49-F238E27FC236}">
              <a16:creationId xmlns:a16="http://schemas.microsoft.com/office/drawing/2014/main" id="{A13412C4-4386-40D0-BA3C-11E44C8DC2AC}"/>
            </a:ext>
          </a:extLst>
        </cdr:cNvPr>
        <cdr:cNvSpPr/>
      </cdr:nvSpPr>
      <cdr:spPr>
        <a:xfrm xmlns:a="http://schemas.openxmlformats.org/drawingml/2006/main">
          <a:off x="7032668" y="974669"/>
          <a:ext cx="1047754" cy="733434"/>
        </a:xfrm>
        <a:prstGeom xmlns:a="http://schemas.openxmlformats.org/drawingml/2006/main" prst="downArrowCallout">
          <a:avLst/>
        </a:prstGeom>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a:t>Coronakrise</a:t>
          </a:r>
          <a:br>
            <a:rPr lang="de-DE"/>
          </a:br>
          <a:r>
            <a:rPr lang="de-DE"/>
            <a:t>beginnt</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0.02479</cdr:x>
      <cdr:y>0.07384</cdr:y>
    </cdr:from>
    <cdr:to>
      <cdr:x>0.08345</cdr:x>
      <cdr:y>0.11799</cdr:y>
    </cdr:to>
    <cdr:sp macro="" textlink="">
      <cdr:nvSpPr>
        <cdr:cNvPr id="2" name="Textfeld 1">
          <a:extLst xmlns:a="http://schemas.openxmlformats.org/drawingml/2006/main">
            <a:ext uri="{FF2B5EF4-FFF2-40B4-BE49-F238E27FC236}">
              <a16:creationId xmlns:a16="http://schemas.microsoft.com/office/drawing/2014/main" id="{1BD6A881-4FBB-4E49-BFE7-8F7BFD9C1FDB}"/>
            </a:ext>
          </a:extLst>
        </cdr:cNvPr>
        <cdr:cNvSpPr txBox="1"/>
      </cdr:nvSpPr>
      <cdr:spPr>
        <a:xfrm xmlns:a="http://schemas.openxmlformats.org/drawingml/2006/main">
          <a:off x="226646" y="417147"/>
          <a:ext cx="536394" cy="2493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t>Mio €</a:t>
          </a:r>
        </a:p>
      </cdr:txBody>
    </cdr:sp>
  </cdr:relSizeAnchor>
  <cdr:relSizeAnchor xmlns:cdr="http://schemas.openxmlformats.org/drawingml/2006/chartDrawing">
    <cdr:from>
      <cdr:x>0</cdr:x>
      <cdr:y>0.94882</cdr:y>
    </cdr:from>
    <cdr:to>
      <cdr:x>0.14351</cdr:x>
      <cdr:y>1</cdr:y>
    </cdr:to>
    <cdr:sp macro="" textlink="">
      <cdr:nvSpPr>
        <cdr:cNvPr id="3" name="Textfeld 1">
          <a:extLst xmlns:a="http://schemas.openxmlformats.org/drawingml/2006/main">
            <a:ext uri="{FF2B5EF4-FFF2-40B4-BE49-F238E27FC236}">
              <a16:creationId xmlns:a16="http://schemas.microsoft.com/office/drawing/2014/main" id="{E46924C5-B694-4C4D-A4F6-4D1B55AB61EA}"/>
            </a:ext>
          </a:extLst>
        </cdr:cNvPr>
        <cdr:cNvSpPr txBox="1"/>
      </cdr:nvSpPr>
      <cdr:spPr>
        <a:xfrm xmlns:a="http://schemas.openxmlformats.org/drawingml/2006/main">
          <a:off x="0" y="5368275"/>
          <a:ext cx="1313624" cy="289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100">
              <a:effectLst/>
              <a:latin typeface="+mn-lt"/>
              <a:ea typeface="+mn-ea"/>
              <a:cs typeface="+mn-cs"/>
            </a:rPr>
            <a:t>©</a:t>
          </a:r>
          <a:r>
            <a:rPr lang="de-DE" sz="1100"/>
            <a:t> KIWIFO</a:t>
          </a:r>
          <a:r>
            <a:rPr lang="de-DE" sz="1100" baseline="0"/>
            <a:t> 2024</a:t>
          </a:r>
          <a:endParaRPr lang="de-DE" sz="1100"/>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0.25182</cdr:x>
      <cdr:y>0.19192</cdr:y>
    </cdr:from>
    <cdr:to>
      <cdr:x>0.85536</cdr:x>
      <cdr:y>0.6633</cdr:y>
    </cdr:to>
    <cdr:sp macro="" textlink="">
      <cdr:nvSpPr>
        <cdr:cNvPr id="4097" name="Line 1">
          <a:extLst xmlns:a="http://schemas.openxmlformats.org/drawingml/2006/main">
            <a:ext uri="{FF2B5EF4-FFF2-40B4-BE49-F238E27FC236}">
              <a16:creationId xmlns:a16="http://schemas.microsoft.com/office/drawing/2014/main" id="{45B13FB2-D47D-47E5-B68D-4299EC8CF2CA}"/>
            </a:ext>
          </a:extLst>
        </cdr:cNvPr>
        <cdr:cNvSpPr>
          <a:spLocks xmlns:a="http://schemas.openxmlformats.org/drawingml/2006/main" noChangeShapeType="1"/>
        </cdr:cNvSpPr>
      </cdr:nvSpPr>
      <cdr:spPr bwMode="auto">
        <a:xfrm xmlns:a="http://schemas.openxmlformats.org/drawingml/2006/main">
          <a:off x="2305041" y="1085855"/>
          <a:ext cx="5524509" cy="2666995"/>
        </a:xfrm>
        <a:prstGeom xmlns:a="http://schemas.openxmlformats.org/drawingml/2006/main" prst="line">
          <a:avLst/>
        </a:prstGeom>
        <a:noFill xmlns:a="http://schemas.openxmlformats.org/drawingml/2006/main"/>
        <a:ln xmlns:a="http://schemas.openxmlformats.org/drawingml/2006/main" w="12700">
          <a:solidFill>
            <a:srgbClr val="FF0000"/>
          </a:solidFill>
          <a:prstDash val="dashDot"/>
          <a:round/>
          <a:headEnd/>
          <a:tailEnd type="triangle" w="med" len="med"/>
        </a:ln>
        <a:effectLst xmlns:a="http://schemas.openxmlformats.org/drawingml/2006/main">
          <a:glow rad="63500">
            <a:schemeClr val="accent1">
              <a:lumMod val="40000"/>
              <a:lumOff val="60000"/>
              <a:alpha val="40000"/>
            </a:schemeClr>
          </a:glow>
        </a:effectLst>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0.89594</cdr:x>
      <cdr:y>0.59764</cdr:y>
    </cdr:from>
    <cdr:to>
      <cdr:x>0.93756</cdr:x>
      <cdr:y>0.65825</cdr:y>
    </cdr:to>
    <cdr:sp macro="" textlink="">
      <cdr:nvSpPr>
        <cdr:cNvPr id="4098" name="Text Box 2">
          <a:extLst xmlns:a="http://schemas.openxmlformats.org/drawingml/2006/main">
            <a:ext uri="{FF2B5EF4-FFF2-40B4-BE49-F238E27FC236}">
              <a16:creationId xmlns:a16="http://schemas.microsoft.com/office/drawing/2014/main" id="{E81D3693-48C6-4EE9-A880-C4983CCFB9C6}"/>
            </a:ext>
          </a:extLst>
        </cdr:cNvPr>
        <cdr:cNvSpPr txBox="1">
          <a:spLocks xmlns:a="http://schemas.openxmlformats.org/drawingml/2006/main" noChangeArrowheads="1"/>
        </cdr:cNvSpPr>
      </cdr:nvSpPr>
      <cdr:spPr bwMode="auto">
        <a:xfrm xmlns:a="http://schemas.openxmlformats.org/drawingml/2006/main">
          <a:off x="8201029" y="3381377"/>
          <a:ext cx="380970" cy="342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54864" tIns="50292" rIns="0" bIns="0" anchor="t" upright="1"/>
        <a:lstStyle xmlns:a="http://schemas.openxmlformats.org/drawingml/2006/main"/>
        <a:p xmlns:a="http://schemas.openxmlformats.org/drawingml/2006/main">
          <a:pPr algn="l" rtl="0">
            <a:defRPr sz="1000"/>
          </a:pPr>
          <a:r>
            <a:rPr lang="de-DE" sz="2100" b="1" i="0" u="none" strike="noStrike" baseline="0">
              <a:solidFill>
                <a:srgbClr val="FF0000"/>
              </a:solidFill>
              <a:latin typeface="Arial"/>
              <a:cs typeface="Arial"/>
            </a:rPr>
            <a:t>?</a:t>
          </a:r>
        </a:p>
      </cdr:txBody>
    </cdr:sp>
  </cdr:relSizeAnchor>
  <cdr:relSizeAnchor xmlns:cdr="http://schemas.openxmlformats.org/drawingml/2006/chartDrawing">
    <cdr:from>
      <cdr:x>0.79625</cdr:x>
      <cdr:y>0.93812</cdr:y>
    </cdr:from>
    <cdr:to>
      <cdr:x>0.98871</cdr:x>
      <cdr:y>0.99578</cdr:y>
    </cdr:to>
    <cdr:sp macro="" textlink="">
      <cdr:nvSpPr>
        <cdr:cNvPr id="4102" name="Text Box 6">
          <a:extLst xmlns:a="http://schemas.openxmlformats.org/drawingml/2006/main">
            <a:ext uri="{FF2B5EF4-FFF2-40B4-BE49-F238E27FC236}">
              <a16:creationId xmlns:a16="http://schemas.microsoft.com/office/drawing/2014/main" id="{CB4876C3-39DA-47B2-A664-63B3E509AF45}"/>
            </a:ext>
          </a:extLst>
        </cdr:cNvPr>
        <cdr:cNvSpPr txBox="1">
          <a:spLocks xmlns:a="http://schemas.openxmlformats.org/drawingml/2006/main" noChangeArrowheads="1"/>
        </cdr:cNvSpPr>
      </cdr:nvSpPr>
      <cdr:spPr bwMode="auto">
        <a:xfrm xmlns:a="http://schemas.openxmlformats.org/drawingml/2006/main">
          <a:off x="7274590" y="5294312"/>
          <a:ext cx="1758285" cy="325437"/>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950" b="0" i="0" u="none" strike="noStrike" baseline="0">
              <a:solidFill>
                <a:srgbClr val="FF0000"/>
              </a:solidFill>
              <a:latin typeface="Arial"/>
              <a:cs typeface="Arial"/>
            </a:rPr>
            <a:t>*</a:t>
          </a:r>
          <a:r>
            <a:rPr lang="de-DE" sz="950" b="0" i="0" u="none" strike="noStrike" baseline="0">
              <a:solidFill>
                <a:srgbClr val="000000"/>
              </a:solidFill>
              <a:latin typeface="Arial"/>
              <a:cs typeface="Arial"/>
            </a:rPr>
            <a:t> entspricht der Veränderung der Geldumlaufgeschwindigkeit</a:t>
          </a:r>
        </a:p>
      </cdr:txBody>
    </cdr:sp>
  </cdr:relSizeAnchor>
  <cdr:relSizeAnchor xmlns:cdr="http://schemas.openxmlformats.org/drawingml/2006/chartDrawing">
    <cdr:from>
      <cdr:x>0.71707</cdr:x>
      <cdr:y>0.96347</cdr:y>
    </cdr:from>
    <cdr:to>
      <cdr:x>0.73032</cdr:x>
      <cdr:y>0.98647</cdr:y>
    </cdr:to>
    <cdr:sp macro="" textlink="">
      <cdr:nvSpPr>
        <cdr:cNvPr id="4103" name="Text Box 7">
          <a:extLst xmlns:a="http://schemas.openxmlformats.org/drawingml/2006/main">
            <a:ext uri="{FF2B5EF4-FFF2-40B4-BE49-F238E27FC236}">
              <a16:creationId xmlns:a16="http://schemas.microsoft.com/office/drawing/2014/main" id="{A1D6DEB3-CDCA-4C87-8C1B-D40F59C77128}"/>
            </a:ext>
          </a:extLst>
        </cdr:cNvPr>
        <cdr:cNvSpPr txBox="1">
          <a:spLocks xmlns:a="http://schemas.openxmlformats.org/drawingml/2006/main" noChangeArrowheads="1"/>
        </cdr:cNvSpPr>
      </cdr:nvSpPr>
      <cdr:spPr bwMode="auto">
        <a:xfrm xmlns:a="http://schemas.openxmlformats.org/drawingml/2006/main">
          <a:off x="6551169" y="5437400"/>
          <a:ext cx="121053" cy="1298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950" b="0" i="0" u="none" strike="noStrike" baseline="0">
              <a:solidFill>
                <a:srgbClr val="FF0000"/>
              </a:solidFill>
              <a:latin typeface="Arial"/>
              <a:cs typeface="Arial"/>
            </a:rPr>
            <a:t>*</a:t>
          </a:r>
        </a:p>
      </cdr:txBody>
    </cdr:sp>
  </cdr:relSizeAnchor>
  <cdr:relSizeAnchor xmlns:cdr="http://schemas.openxmlformats.org/drawingml/2006/chartDrawing">
    <cdr:from>
      <cdr:x>0.01338</cdr:x>
      <cdr:y>0.03854</cdr:y>
    </cdr:from>
    <cdr:to>
      <cdr:x>0.07209</cdr:x>
      <cdr:y>0.08273</cdr:y>
    </cdr:to>
    <cdr:sp macro="" textlink="">
      <cdr:nvSpPr>
        <cdr:cNvPr id="6" name="Textfeld 1">
          <a:extLst xmlns:a="http://schemas.openxmlformats.org/drawingml/2006/main">
            <a:ext uri="{FF2B5EF4-FFF2-40B4-BE49-F238E27FC236}">
              <a16:creationId xmlns:a16="http://schemas.microsoft.com/office/drawing/2014/main" id="{62D62117-5389-4EE9-B508-1D28A4B8097D}"/>
            </a:ext>
          </a:extLst>
        </cdr:cNvPr>
        <cdr:cNvSpPr txBox="1"/>
      </cdr:nvSpPr>
      <cdr:spPr>
        <a:xfrm xmlns:a="http://schemas.openxmlformats.org/drawingml/2006/main">
          <a:off x="122237" y="217487"/>
          <a:ext cx="536394" cy="2493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t>Mrd €</a:t>
          </a:r>
        </a:p>
      </cdr:txBody>
    </cdr:sp>
  </cdr:relSizeAnchor>
  <cdr:relSizeAnchor xmlns:cdr="http://schemas.openxmlformats.org/drawingml/2006/chartDrawing">
    <cdr:from>
      <cdr:x>0.84287</cdr:x>
      <cdr:y>0.827</cdr:y>
    </cdr:from>
    <cdr:to>
      <cdr:x>0.98697</cdr:x>
      <cdr:y>0.86826</cdr:y>
    </cdr:to>
    <cdr:sp macro="" textlink="">
      <cdr:nvSpPr>
        <cdr:cNvPr id="2" name="Textfeld 1">
          <a:extLst xmlns:a="http://schemas.openxmlformats.org/drawingml/2006/main">
            <a:ext uri="{FF2B5EF4-FFF2-40B4-BE49-F238E27FC236}">
              <a16:creationId xmlns:a16="http://schemas.microsoft.com/office/drawing/2014/main" id="{6587549A-1FAF-4DF7-B726-84789669F4FC}"/>
            </a:ext>
          </a:extLst>
        </cdr:cNvPr>
        <cdr:cNvSpPr txBox="1"/>
      </cdr:nvSpPr>
      <cdr:spPr>
        <a:xfrm xmlns:a="http://schemas.openxmlformats.org/drawingml/2006/main">
          <a:off x="7715250" y="4679042"/>
          <a:ext cx="1319005" cy="233443"/>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de-DE" sz="900">
              <a:solidFill>
                <a:schemeClr val="bg1"/>
              </a:solidFill>
            </a:rPr>
            <a:t>** 2023: vorläufig</a:t>
          </a:r>
        </a:p>
      </cdr:txBody>
    </cdr:sp>
  </cdr:relSizeAnchor>
  <cdr:relSizeAnchor xmlns:cdr="http://schemas.openxmlformats.org/drawingml/2006/chartDrawing">
    <cdr:from>
      <cdr:x>0.92146</cdr:x>
      <cdr:y>0.73737</cdr:y>
    </cdr:from>
    <cdr:to>
      <cdr:x>0.96317</cdr:x>
      <cdr:y>0.78593</cdr:y>
    </cdr:to>
    <cdr:sp macro="" textlink="">
      <cdr:nvSpPr>
        <cdr:cNvPr id="8" name="Textfeld 1">
          <a:extLst xmlns:a="http://schemas.openxmlformats.org/drawingml/2006/main">
            <a:ext uri="{FF2B5EF4-FFF2-40B4-BE49-F238E27FC236}">
              <a16:creationId xmlns:a16="http://schemas.microsoft.com/office/drawing/2014/main" id="{9661C013-ABBB-4DEC-8DB5-4CE1E5FC06DB}"/>
            </a:ext>
          </a:extLst>
        </cdr:cNvPr>
        <cdr:cNvSpPr txBox="1"/>
      </cdr:nvSpPr>
      <cdr:spPr>
        <a:xfrm xmlns:a="http://schemas.openxmlformats.org/drawingml/2006/main">
          <a:off x="8434607" y="4171929"/>
          <a:ext cx="381794" cy="27474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bg1"/>
              </a:solidFill>
            </a:rPr>
            <a:t>**</a:t>
          </a:r>
        </a:p>
      </cdr:txBody>
    </cdr:sp>
  </cdr:relSizeAnchor>
  <cdr:relSizeAnchor xmlns:cdr="http://schemas.openxmlformats.org/drawingml/2006/chartDrawing">
    <cdr:from>
      <cdr:x>0.12695</cdr:x>
      <cdr:y>0.40909</cdr:y>
    </cdr:from>
    <cdr:to>
      <cdr:x>0.30801</cdr:x>
      <cdr:y>0.51347</cdr:y>
    </cdr:to>
    <cdr:sp macro="" textlink="">
      <cdr:nvSpPr>
        <cdr:cNvPr id="4" name="Legende mit Linie 2 3">
          <a:extLst xmlns:a="http://schemas.openxmlformats.org/drawingml/2006/main">
            <a:ext uri="{FF2B5EF4-FFF2-40B4-BE49-F238E27FC236}">
              <a16:creationId xmlns:a16="http://schemas.microsoft.com/office/drawing/2014/main" id="{CFEA4B64-2508-4B5E-B181-91104307A927}"/>
            </a:ext>
          </a:extLst>
        </cdr:cNvPr>
        <cdr:cNvSpPr/>
      </cdr:nvSpPr>
      <cdr:spPr>
        <a:xfrm xmlns:a="http://schemas.openxmlformats.org/drawingml/2006/main">
          <a:off x="1162042" y="2314590"/>
          <a:ext cx="1657337" cy="590566"/>
        </a:xfrm>
        <a:prstGeom xmlns:a="http://schemas.openxmlformats.org/drawingml/2006/main" prst="borderCallout2">
          <a:avLst>
            <a:gd name="adj1" fmla="val -25316"/>
            <a:gd name="adj2" fmla="val 133611"/>
            <a:gd name="adj3" fmla="val -2451"/>
            <a:gd name="adj4" fmla="val 124239"/>
            <a:gd name="adj5" fmla="val 1227"/>
            <a:gd name="adj6" fmla="val 98565"/>
          </a:avLst>
        </a:prstGeom>
        <a:solidFill xmlns:a="http://schemas.openxmlformats.org/drawingml/2006/main">
          <a:schemeClr val="accent4">
            <a:lumMod val="40000"/>
            <a:lumOff val="60000"/>
          </a:schemeClr>
        </a:solidFill>
        <a:ln xmlns:a="http://schemas.openxmlformats.org/drawingml/2006/main" w="22225">
          <a:solidFill>
            <a:schemeClr val="accent4">
              <a:lumMod val="60000"/>
              <a:lumOff val="4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de-DE" sz="800">
              <a:solidFill>
                <a:sysClr val="windowText" lastClr="000000"/>
              </a:solidFill>
            </a:rPr>
            <a:t>Die Daten von BIP und Geldmenge passen</a:t>
          </a:r>
          <a:r>
            <a:rPr lang="de-DE" sz="800" baseline="0">
              <a:solidFill>
                <a:sysClr val="windowText" lastClr="000000"/>
              </a:solidFill>
            </a:rPr>
            <a:t> wegen des Beitritts der DDR zeitlich noch nicht zusammen.</a:t>
          </a:r>
          <a:endParaRPr lang="de-DE" sz="800">
            <a:solidFill>
              <a:sysClr val="windowText" lastClr="000000"/>
            </a:solidFill>
          </a:endParaRPr>
        </a:p>
      </cdr:txBody>
    </cdr:sp>
  </cdr:relSizeAnchor>
  <cdr:relSizeAnchor xmlns:cdr="http://schemas.openxmlformats.org/drawingml/2006/chartDrawing">
    <cdr:from>
      <cdr:x>0</cdr:x>
      <cdr:y>0.94882</cdr:y>
    </cdr:from>
    <cdr:to>
      <cdr:x>0.14351</cdr:x>
      <cdr:y>1</cdr:y>
    </cdr:to>
    <cdr:sp macro="" textlink="">
      <cdr:nvSpPr>
        <cdr:cNvPr id="10" name="Textfeld 1">
          <a:extLst xmlns:a="http://schemas.openxmlformats.org/drawingml/2006/main">
            <a:ext uri="{FF2B5EF4-FFF2-40B4-BE49-F238E27FC236}">
              <a16:creationId xmlns:a16="http://schemas.microsoft.com/office/drawing/2014/main" id="{ECAB76FB-8CD9-4CC3-9C84-B7EC2CDE3C8E}"/>
            </a:ext>
          </a:extLst>
        </cdr:cNvPr>
        <cdr:cNvSpPr txBox="1"/>
      </cdr:nvSpPr>
      <cdr:spPr>
        <a:xfrm xmlns:a="http://schemas.openxmlformats.org/drawingml/2006/main">
          <a:off x="0" y="5368275"/>
          <a:ext cx="1313624" cy="289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100">
              <a:effectLst/>
              <a:latin typeface="+mn-lt"/>
              <a:ea typeface="+mn-ea"/>
              <a:cs typeface="+mn-cs"/>
            </a:rPr>
            <a:t>©</a:t>
          </a:r>
          <a:r>
            <a:rPr lang="de-DE" sz="1100"/>
            <a:t> KIWIFO</a:t>
          </a:r>
          <a:r>
            <a:rPr lang="de-DE" sz="1100" baseline="0"/>
            <a:t> 2024</a:t>
          </a:r>
          <a:endParaRPr lang="de-DE" sz="1100"/>
        </a:p>
      </cdr:txBody>
    </cdr:sp>
  </cdr:relSizeAnchor>
  <cdr:relSizeAnchor xmlns:cdr="http://schemas.openxmlformats.org/drawingml/2006/chartDrawing">
    <cdr:from>
      <cdr:x>0.35484</cdr:x>
      <cdr:y>0.10438</cdr:y>
    </cdr:from>
    <cdr:to>
      <cdr:x>0.78876</cdr:x>
      <cdr:y>0.27778</cdr:y>
    </cdr:to>
    <cdr:sp macro="" textlink="">
      <cdr:nvSpPr>
        <cdr:cNvPr id="3" name="Sprechblase: rechteckig mit abgerundeten Ecken 2">
          <a:extLst xmlns:a="http://schemas.openxmlformats.org/drawingml/2006/main">
            <a:ext uri="{FF2B5EF4-FFF2-40B4-BE49-F238E27FC236}">
              <a16:creationId xmlns:a16="http://schemas.microsoft.com/office/drawing/2014/main" id="{779E61E1-B5D8-4825-9598-B8AB2E072BAA}"/>
            </a:ext>
          </a:extLst>
        </cdr:cNvPr>
        <cdr:cNvSpPr/>
      </cdr:nvSpPr>
      <cdr:spPr>
        <a:xfrm xmlns:a="http://schemas.openxmlformats.org/drawingml/2006/main">
          <a:off x="3248025" y="590566"/>
          <a:ext cx="3971925" cy="981072"/>
        </a:xfrm>
        <a:prstGeom xmlns:a="http://schemas.openxmlformats.org/drawingml/2006/main" prst="wedgeRoundRectCallout">
          <a:avLst>
            <a:gd name="adj1" fmla="val -10033"/>
            <a:gd name="adj2" fmla="val 126056"/>
            <a:gd name="adj3" fmla="val 16667"/>
          </a:avLst>
        </a:prstGeom>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de-DE" sz="900"/>
            <a:t>Die Geldumlaufgeschwindigkeit sinkt seit 1981 stetig.</a:t>
          </a:r>
          <a:r>
            <a:rPr lang="de-DE" sz="900" baseline="0"/>
            <a:t> Dies beruht auf dem wachsenden Reichtum einer kleinen Oberschicht bei gleichzeitiger Verarmung der breiten Bevölkerung und erklärt die zunehmenden wirtschaftlichen und sozialen Probleme von Staat und Gesellschaft. </a:t>
          </a:r>
          <a:endParaRPr lang="de-DE" sz="900"/>
        </a:p>
      </cdr:txBody>
    </cdr:sp>
  </cdr:relSizeAnchor>
  <cdr:relSizeAnchor xmlns:cdr="http://schemas.openxmlformats.org/drawingml/2006/chartDrawing">
    <cdr:from>
      <cdr:x>0.80645</cdr:x>
      <cdr:y>0.3468</cdr:y>
    </cdr:from>
    <cdr:to>
      <cdr:x>0.93028</cdr:x>
      <cdr:y>0.5</cdr:y>
    </cdr:to>
    <cdr:sp macro="" textlink="">
      <cdr:nvSpPr>
        <cdr:cNvPr id="5" name="Sprechblase: rechteckig mit abgerundeten Ecken 4">
          <a:extLst xmlns:a="http://schemas.openxmlformats.org/drawingml/2006/main">
            <a:ext uri="{FF2B5EF4-FFF2-40B4-BE49-F238E27FC236}">
              <a16:creationId xmlns:a16="http://schemas.microsoft.com/office/drawing/2014/main" id="{B1DF4EAB-DB55-E827-A481-838517D0F48B}"/>
            </a:ext>
          </a:extLst>
        </cdr:cNvPr>
        <cdr:cNvSpPr/>
      </cdr:nvSpPr>
      <cdr:spPr>
        <a:xfrm xmlns:a="http://schemas.openxmlformats.org/drawingml/2006/main">
          <a:off x="7381874" y="1962150"/>
          <a:ext cx="1133475" cy="866775"/>
        </a:xfrm>
        <a:prstGeom xmlns:a="http://schemas.openxmlformats.org/drawingml/2006/main" prst="wedgeRoundRectCallout">
          <a:avLst>
            <a:gd name="adj1" fmla="val 19177"/>
            <a:gd name="adj2" fmla="val 127220"/>
            <a:gd name="adj3" fmla="val 16667"/>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de-DE" sz="900"/>
            <a:t>Die Geldum-laufgeschwin-digkeit steigt erstmals wieder leicht.</a:t>
          </a:r>
        </a:p>
      </cdr:txBody>
    </cdr:sp>
  </cdr:relSizeAnchor>
</c:userShapes>
</file>

<file path=xl/persons/person.xml><?xml version="1.0" encoding="utf-8"?>
<personList xmlns="http://schemas.microsoft.com/office/spreadsheetml/2018/threadedcomments" xmlns:x="http://schemas.openxmlformats.org/spreadsheetml/2006/main">
  <person displayName="Harald Wozniewski" id="{F95C1B38-0107-4925-9E99-932468C2EF42}" userId="08f82d42c58052dd"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3" displayName="Tabelle3" ref="A5:D20" totalsRowShown="0">
  <autoFilter ref="A5:D20" xr:uid="{00000000-0009-0000-0100-000001000000}"/>
  <tableColumns count="4">
    <tableColumn id="1" xr3:uid="{00000000-0010-0000-0000-000001000000}" name="Monat"/>
    <tableColumn id="2" xr3:uid="{00000000-0010-0000-0000-000002000000}" name="Geldmenge" dataDxfId="1" dataCellStyle="Währung"/>
    <tableColumn id="3" xr3:uid="{00000000-0010-0000-0000-000003000000}" name="Umlauf"/>
    <tableColumn id="4" xr3:uid="{00000000-0010-0000-0000-000004000000}" name="Sozialprodukt" dataDxfId="0"/>
  </tableColumns>
  <tableStyleInfo name="TableStyleMedium16"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IWIFO Design1">
  <a:themeElements>
    <a:clrScheme name="Ganymed">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Ganymed">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Ganymed">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9525" cap="flat" cmpd="sng" algn="ctr">
          <a:solidFill>
            <a:schemeClr val="phClr">
              <a:satMod val="150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shade val="35000"/>
                <a:satMod val="150000"/>
              </a:schemeClr>
            </a:gs>
            <a:gs pos="45000">
              <a:schemeClr val="phClr">
                <a:shade val="68000"/>
                <a:satMod val="155000"/>
              </a:schemeClr>
            </a:gs>
            <a:gs pos="100000">
              <a:schemeClr val="phClr">
                <a:tint val="70000"/>
                <a:satMod val="175000"/>
              </a:schemeClr>
            </a:gs>
          </a:gsLst>
          <a:lin ang="16200000" scaled="0"/>
        </a:gradFill>
        <a:blipFill>
          <a:blip xmlns:r="http://schemas.openxmlformats.org/officeDocument/2006/relationships" r:embed="rId1">
            <a:duotone>
              <a:schemeClr val="phClr">
                <a:shade val="800"/>
                <a:satMod val="150000"/>
              </a:schemeClr>
              <a:schemeClr val="phClr">
                <a:tint val="80000"/>
                <a:satMod val="150000"/>
              </a:schemeClr>
            </a:duotone>
          </a:blip>
          <a:tile tx="0" ty="0" sx="75000" sy="75000" flip="none" algn="tl"/>
        </a:blip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32" dT="2024-02-13T14:54:01.87" personId="{F95C1B38-0107-4925-9E99-932468C2EF42}" id="{6E234499-BF0D-461F-99E1-6C311928BA50}">
    <text>Keine aktuellen Werte verfügbar</text>
  </threadedComment>
  <threadedComment ref="B233" dT="2024-02-13T14:54:11.25" personId="{F95C1B38-0107-4925-9E99-932468C2EF42}" id="{A3F7125F-7345-46EB-83C3-8007DDEAF146}">
    <text>Keine aktuellen Werte verfügbar</text>
  </threadedComment>
  <threadedComment ref="B234" dT="2024-02-13T14:54:19.22" personId="{F95C1B38-0107-4925-9E99-932468C2EF42}" id="{707F7C35-4C71-43F4-AF09-D4B18FEA7AB9}">
    <text>Keine aktuellen Werte verfügbar</text>
  </threadedComment>
</ThreadedComments>
</file>

<file path=xl/threadedComments/threadedComment2.xml><?xml version="1.0" encoding="utf-8"?>
<ThreadedComments xmlns="http://schemas.microsoft.com/office/spreadsheetml/2018/threadedcomments" xmlns:x="http://schemas.openxmlformats.org/spreadsheetml/2006/main">
  <threadedComment ref="F170" dT="2020-04-17T10:09:10.44" personId="{F95C1B38-0107-4925-9E99-932468C2EF42}" id="{2DAF495D-E7ED-43E7-BAC5-F99433699637}">
    <text>Quelle: https://www.statistikportal.de/de/bevoelkerung/haushalte</text>
  </threadedComment>
</ThreadedComments>
</file>

<file path=xl/threadedComments/threadedComment3.xml><?xml version="1.0" encoding="utf-8"?>
<ThreadedComments xmlns="http://schemas.microsoft.com/office/spreadsheetml/2018/threadedcomments" xmlns:x="http://schemas.openxmlformats.org/spreadsheetml/2006/main">
  <threadedComment ref="K174" dT="2023-08-04T13:35:27.33" personId="{F95C1B38-0107-4925-9E99-932468C2EF42}" id="{5AE3FD0A-ABB5-4FD0-B267-AE7E74E52F8F}">
    <text>Ab hier werden nur noch Personen unter 20 Jahren ausgewiesen.</text>
  </threadedComment>
</ThreadedComments>
</file>

<file path=xl/threadedComments/threadedComment4.xml><?xml version="1.0" encoding="utf-8"?>
<ThreadedComments xmlns="http://schemas.microsoft.com/office/spreadsheetml/2018/threadedcomments" xmlns:x="http://schemas.openxmlformats.org/spreadsheetml/2006/main">
  <threadedComment ref="A5" dT="2024-02-13T15:20:25.16" personId="{F95C1B38-0107-4925-9E99-932468C2EF42}" id="{ACC18ECB-F491-469E-A5AA-5CAE17A88E15}">
    <text>Werte bis 2023</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bundesbank.de/dynamic/action/de/statistiken/zeitreihen-datenbanken/zeitreihen-datenbank/723452/723452?tsId=BBBK10.M.TXI302" TargetMode="External"/><Relationship Id="rId7" Type="http://schemas.openxmlformats.org/officeDocument/2006/relationships/comments" Target="../comments1.xml"/><Relationship Id="rId2" Type="http://schemas.openxmlformats.org/officeDocument/2006/relationships/hyperlink" Target="https://www.bundesbank.de/dynamic/action/de/statistiken/zeitreihen-datenbanken/zeitreihen-datenbank/723452/723452?tsId=BBBK10.M.TXI301" TargetMode="External"/><Relationship Id="rId1" Type="http://schemas.openxmlformats.org/officeDocument/2006/relationships/hyperlink" Target="http://www.bundesbank.de/Navigation/DE/Statistiken/Zeitreihen_Datenbanken/Makrooekonomische_Zeitreihen/its_details_value_node.html?tsId=BBK01.TXI300"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bundesbank.de/dynamic/action/de/statistiken/zeitreihen-datenbanken/zeitreihen-datenbank/723452/723452?tsId=BBBK10.M.TXI303"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5.vml"/><Relationship Id="rId1" Type="http://schemas.openxmlformats.org/officeDocument/2006/relationships/hyperlink" Target="http://www.kiwifo.de/html/die_weltwirtschaftskrise.htm" TargetMode="Externa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8" Type="http://schemas.openxmlformats.org/officeDocument/2006/relationships/hyperlink" Target="https://www.bundesbank.de/dynamic/action/de/startseite/glossar/723820/glossar?firstLetter=G&amp;contentId=648614" TargetMode="External"/><Relationship Id="rId3" Type="http://schemas.openxmlformats.org/officeDocument/2006/relationships/hyperlink" Target="http://www.wohlstand-f&#252;r-alle.de/" TargetMode="External"/><Relationship Id="rId7" Type="http://schemas.openxmlformats.org/officeDocument/2006/relationships/hyperlink" Target="http://www.kiwifo.de/html/kaufkraft_und_einkommen.htm" TargetMode="External"/><Relationship Id="rId2" Type="http://schemas.openxmlformats.org/officeDocument/2006/relationships/hyperlink" Target="http://www.kiwifo.de/" TargetMode="External"/><Relationship Id="rId1" Type="http://schemas.openxmlformats.org/officeDocument/2006/relationships/hyperlink" Target="https://www.bundesbank.de/Navigation/DE/Service/Glossar/_functions/glossar.html?lv2=32032&amp;lv3=62056" TargetMode="External"/><Relationship Id="rId6" Type="http://schemas.openxmlformats.org/officeDocument/2006/relationships/hyperlink" Target="http://www.kiwifo.de/html/breitgeschichtete_massenkaufkraft.htm" TargetMode="External"/><Relationship Id="rId11" Type="http://schemas.openxmlformats.org/officeDocument/2006/relationships/vmlDrawing" Target="../drawings/vmlDrawing6.vml"/><Relationship Id="rId5" Type="http://schemas.openxmlformats.org/officeDocument/2006/relationships/hyperlink" Target="http://www.kiwifo.de/geldmengenwachstum.xlsx" TargetMode="External"/><Relationship Id="rId10" Type="http://schemas.openxmlformats.org/officeDocument/2006/relationships/drawing" Target="../drawings/drawing11.xml"/><Relationship Id="rId4" Type="http://schemas.openxmlformats.org/officeDocument/2006/relationships/hyperlink" Target="http://www.kiwifo.de/html/60_jahre.htm" TargetMode="External"/><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7/10/relationships/threadedComment" Target="../threadedComments/threadedComment2.xml"/><Relationship Id="rId2" Type="http://schemas.openxmlformats.org/officeDocument/2006/relationships/hyperlink" Target="https://www.statistikportal.de/de/bevoelkerung/haushalte" TargetMode="External"/><Relationship Id="rId1" Type="http://schemas.openxmlformats.org/officeDocument/2006/relationships/hyperlink" Target="https://www.destatis.de/DE/ZahlenFakten/Indikatoren/LangeReihen/Bevoelkerung/lrbev05.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destatis.de/DE/Themen/Gesellschaft-Umwelt/Bevoelkerung/Bevoelkerungsstand/Publikationen/Downloads-Bevoelkerungsstand/bevoelkerungsfortschreibung-2010130177004.pdf?__blob=publicationFile" TargetMode="External"/><Relationship Id="rId13" Type="http://schemas.openxmlformats.org/officeDocument/2006/relationships/hyperlink" Target="..\..\..\..\..\Downloads\bevoelkerungsfortschreibung-2010130167004.pdf" TargetMode="External"/><Relationship Id="rId18" Type="http://schemas.openxmlformats.org/officeDocument/2006/relationships/printerSettings" Target="../printerSettings/printerSettings4.bin"/><Relationship Id="rId3" Type="http://schemas.openxmlformats.org/officeDocument/2006/relationships/hyperlink" Target="https://www.destatis.de/DE/Publikationen/Thematisch/Bevoelkerung/Bevoelkerungsstand/Bevoelkerungsfortschreibung2010130107004.pdf?__blob=publicationFile" TargetMode="External"/><Relationship Id="rId21" Type="http://schemas.microsoft.com/office/2017/10/relationships/threadedComment" Target="../threadedComments/threadedComment3.xml"/><Relationship Id="rId7" Type="http://schemas.openxmlformats.org/officeDocument/2006/relationships/hyperlink" Target="https://www.destatis.de/DE/Publikationen/Thematisch/Bevoelkerung/Bevoelkerungsstand/Bevoelkerungsfortschreibung2010130097004.pdf?__blob=publicationFile" TargetMode="External"/><Relationship Id="rId12" Type="http://schemas.openxmlformats.org/officeDocument/2006/relationships/hyperlink" Target="https://www.destatis.de/DE/Themen/Gesellschaft-Umwelt/Bevoelkerung/Bevoelkerungsstand/Publikationen/Downloads-Bevoelkerungsstand/bevoelkerungsfortschreibung-2010130177004.pdf?__blob=publicationFile" TargetMode="External"/><Relationship Id="rId17" Type="http://schemas.openxmlformats.org/officeDocument/2006/relationships/hyperlink" Target="https://www.destatis.de/DE/Themen/Gesellschaft-Umwelt/Bevoelkerung/Bevoelkerungsstand/Publikationen/Downloads-Bevoelkerungsstand/bevoelkerungsfortschreibung-2010130217005.xlsx" TargetMode="External"/><Relationship Id="rId2" Type="http://schemas.openxmlformats.org/officeDocument/2006/relationships/hyperlink" Target="https://www.destatis.de/" TargetMode="External"/><Relationship Id="rId16" Type="http://schemas.openxmlformats.org/officeDocument/2006/relationships/hyperlink" Target="https://www.destatis.de/DE/Themen/Gesellschaft-Umwelt/Bevoelkerung/Bevoelkerungsstand/Publikationen/Downloads-Bevoelkerungsstand/bevoelkerungsfortschreibung-2010130217005.xlsx" TargetMode="External"/><Relationship Id="rId20" Type="http://schemas.openxmlformats.org/officeDocument/2006/relationships/comments" Target="../comments3.xml"/><Relationship Id="rId1" Type="http://schemas.openxmlformats.org/officeDocument/2006/relationships/hyperlink" Target="https://www.statistikportal.de/de/bevoelkerung/flaeche-und-bevoelkerung" TargetMode="External"/><Relationship Id="rId6" Type="http://schemas.openxmlformats.org/officeDocument/2006/relationships/hyperlink" Target="https://www.destatis.de/DE/Publikationen/Thematisch/Bevoelkerung/Bevoelkerungsstand/Bevoelkerungsfortschreibung2010130087004.pdf?__blob=publicationFile" TargetMode="External"/><Relationship Id="rId11" Type="http://schemas.openxmlformats.org/officeDocument/2006/relationships/hyperlink" Target="https://www.destatis.de/DE/Publikationen/Thematisch/Bevoelkerung/Bevoelkerungsstand/VorlBevoelkerungsfortschreibung5124103149004.pdf?__blob=publicationFile" TargetMode="External"/><Relationship Id="rId5" Type="http://schemas.openxmlformats.org/officeDocument/2006/relationships/hyperlink" Target="https://www.destatis.de/DE/Publikationen/Thematisch/Bevoelkerung/Bevoelkerungsstand/Bevoelkerungsfortschreibung2010130077004.pdf?__blob=publicationFile" TargetMode="External"/><Relationship Id="rId15" Type="http://schemas.openxmlformats.org/officeDocument/2006/relationships/hyperlink" Target="https://www.destatis.de/DE/Themen/Gesellschaft-Umwelt/Bevoelkerung/Bevoelkerungsstand/Publikationen/Downloads-Bevoelkerungsstand/bevoelkerungsfortschreibung-2010130217005.xlsx" TargetMode="External"/><Relationship Id="rId10" Type="http://schemas.openxmlformats.org/officeDocument/2006/relationships/hyperlink" Target="https://www.destatis.de/DE/Publikationen/Thematisch/Bevoelkerung/Bevoelkerungsstand/VorlBevoelkerungsfortschreibung5124103149004.pdf?__blob=publicationFile" TargetMode="External"/><Relationship Id="rId19" Type="http://schemas.openxmlformats.org/officeDocument/2006/relationships/vmlDrawing" Target="../drawings/vmlDrawing3.vml"/><Relationship Id="rId4" Type="http://schemas.openxmlformats.org/officeDocument/2006/relationships/hyperlink" Target="https://www.destatis.de/DE/Publikationen/Thematisch/Bevoelkerung/Bevoelkerungsstand/Bevoelkerungsfortschreibung2010130107004.pdf?__blob=publicationFile" TargetMode="External"/><Relationship Id="rId9" Type="http://schemas.openxmlformats.org/officeDocument/2006/relationships/hyperlink" Target="https://www.destatis.de/DE/Publikationen/Thematisch/Bevoelkerung/Bevoelkerungsstand/Bevoelkerungsfortschreibung2010130117004.pdf?__blob=publicationFile" TargetMode="External"/><Relationship Id="rId14" Type="http://schemas.openxmlformats.org/officeDocument/2006/relationships/hyperlink" Target="https://www.destatis.de/DE/Themen/Gesellschaft-Umwelt/Bevoelkerung/Bevoelkerungsstand/Publikationen/Downloads-Bevoelkerungsstand/bevoelkerungsfortschreibung-2010130217005.xls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estatis.de/DE/Themen/Wirtschaft/Volkswirtschaftliche-Gesamtrechnungen-Inlandsprodukt/Publikationen/Downloads-Inlandsprodukt/inlandsprodukt-lange-reihen-xlsx-2180150.xlsx" TargetMode="External"/><Relationship Id="rId7" Type="http://schemas.microsoft.com/office/2017/10/relationships/threadedComment" Target="../threadedComments/threadedComment4.xml"/><Relationship Id="rId2" Type="http://schemas.openxmlformats.org/officeDocument/2006/relationships/hyperlink" Target="https://www.destatis.de/DE/Themen/Wirtschaft/Volkswirtschaftliche-Gesamtrechnungen-Inlandsprodukt/Publikationen/Downloads-Inlandsprodukt/inlandsprodukt-lange-reihen-xlsx-2180150.xlsx?https://www.destatis.de/DE/Themen/Wirtschaft/Volkswirtschaftliche-Gesamtrechnungen-Inlandsprodukt/Publikationen/Downloads-Inlandsprodukt/inlandsprodukt-lange-reihen-xlsx-2180150.xlsx?https://www.destatis.de/DE/Themen/Wirtschaft/Volkswirtschaftliche-Gesamtrechnungen-Inlandsprodukt/Publikationen/Downloads-Inlandsprodukt/inlandsprodukt-lange-reihen-xlsx-2180150.xlsx" TargetMode="External"/><Relationship Id="rId1" Type="http://schemas.openxmlformats.org/officeDocument/2006/relationships/hyperlink" Target="http://www.bundesbank.de/statistik/statistik_zeitreihen.php?func=list&amp;tr=www_s101_b10111213_4"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kiwifo.de/html/kaufkraft_und_einkommen.ht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kiwifo.de/geldmengenwachstum.xlsx" TargetMode="External"/><Relationship Id="rId2" Type="http://schemas.openxmlformats.org/officeDocument/2006/relationships/hyperlink" Target="http://www.wohlstand-f&#252;r-alle.de/" TargetMode="External"/><Relationship Id="rId1" Type="http://schemas.openxmlformats.org/officeDocument/2006/relationships/hyperlink" Target="http://www.kiwifo.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4"/>
  <sheetViews>
    <sheetView tabSelected="1" zoomScaleNormal="100" workbookViewId="0">
      <pane xSplit="1" ySplit="5" topLeftCell="B211" activePane="bottomRight" state="frozen"/>
      <selection sqref="A1:D1"/>
      <selection pane="topRight" sqref="A1:D1"/>
      <selection pane="bottomLeft" sqref="A1:D1"/>
      <selection pane="bottomRight" activeCell="A234" sqref="A234"/>
    </sheetView>
  </sheetViews>
  <sheetFormatPr baseColWidth="10" defaultRowHeight="14.25"/>
  <cols>
    <col min="1" max="1" width="10.8984375" customWidth="1"/>
    <col min="2" max="5" width="14.59765625" customWidth="1"/>
    <col min="6" max="6" width="4.59765625" customWidth="1"/>
    <col min="7" max="16" width="14.59765625" customWidth="1"/>
  </cols>
  <sheetData>
    <row r="1" spans="1:16" ht="22.5">
      <c r="A1" s="28" t="s">
        <v>74</v>
      </c>
      <c r="E1" s="29" t="s">
        <v>156</v>
      </c>
      <c r="F1" s="29"/>
      <c r="M1" s="257" t="s">
        <v>152</v>
      </c>
      <c r="N1" s="257"/>
    </row>
    <row r="2" spans="1:16" ht="23.25" thickBot="1">
      <c r="B2" s="28"/>
      <c r="C2" s="30" t="s">
        <v>155</v>
      </c>
      <c r="D2" s="30"/>
      <c r="E2" s="29"/>
      <c r="F2" s="29"/>
      <c r="G2" s="30" t="s">
        <v>76</v>
      </c>
      <c r="H2" s="30"/>
      <c r="I2" s="256" t="s">
        <v>153</v>
      </c>
      <c r="J2" s="256"/>
      <c r="M2" s="257"/>
      <c r="N2" s="257"/>
    </row>
    <row r="3" spans="1:16" ht="15" customHeight="1" thickTop="1" thickBot="1">
      <c r="B3" s="255" t="s">
        <v>108</v>
      </c>
      <c r="C3" s="255"/>
      <c r="D3" s="255"/>
      <c r="E3" s="255"/>
      <c r="F3" s="29"/>
      <c r="G3" s="256" t="s">
        <v>157</v>
      </c>
      <c r="H3" s="256"/>
      <c r="I3" s="256"/>
      <c r="J3" s="256"/>
      <c r="M3" s="257"/>
      <c r="N3" s="257"/>
    </row>
    <row r="4" spans="1:16" ht="15" customHeight="1" thickBot="1">
      <c r="B4" s="17" t="s">
        <v>96</v>
      </c>
      <c r="C4" s="17" t="s">
        <v>95</v>
      </c>
      <c r="D4" s="17" t="s">
        <v>98</v>
      </c>
      <c r="E4" s="17" t="s">
        <v>99</v>
      </c>
      <c r="F4" s="17"/>
      <c r="G4" s="256"/>
      <c r="H4" s="256"/>
      <c r="I4" s="256"/>
      <c r="J4" s="256"/>
      <c r="M4" s="256"/>
      <c r="N4" s="256"/>
    </row>
    <row r="5" spans="1:16" ht="43.5" thickBot="1">
      <c r="A5" s="6" t="s">
        <v>154</v>
      </c>
      <c r="B5" s="34" t="s">
        <v>65</v>
      </c>
      <c r="C5" s="36" t="s">
        <v>6</v>
      </c>
      <c r="D5" s="33" t="s">
        <v>75</v>
      </c>
      <c r="E5" s="39" t="s">
        <v>73</v>
      </c>
      <c r="F5" s="61"/>
      <c r="G5" s="41" t="s">
        <v>6</v>
      </c>
      <c r="H5" s="43" t="s">
        <v>12</v>
      </c>
      <c r="I5" s="51" t="s">
        <v>92</v>
      </c>
      <c r="J5" s="53" t="s">
        <v>12</v>
      </c>
      <c r="K5" s="45" t="s">
        <v>75</v>
      </c>
      <c r="L5" s="47" t="s">
        <v>12</v>
      </c>
      <c r="M5" s="57" t="s">
        <v>93</v>
      </c>
      <c r="N5" s="59" t="s">
        <v>12</v>
      </c>
      <c r="O5" s="49" t="s">
        <v>73</v>
      </c>
      <c r="P5" s="55" t="s">
        <v>12</v>
      </c>
    </row>
    <row r="6" spans="1:16">
      <c r="A6" s="32">
        <v>38336</v>
      </c>
      <c r="B6" s="35">
        <v>125900</v>
      </c>
      <c r="C6" s="37">
        <v>655400</v>
      </c>
      <c r="D6" s="38">
        <v>1423300</v>
      </c>
      <c r="E6" s="40">
        <v>1518600</v>
      </c>
      <c r="F6" s="62"/>
      <c r="G6" s="42">
        <f t="shared" ref="G6:G37" si="0">$B6+C6</f>
        <v>781300</v>
      </c>
      <c r="H6" s="44"/>
      <c r="I6" s="52">
        <f t="shared" ref="I6:I37" si="1">K6-G6</f>
        <v>767900</v>
      </c>
      <c r="J6" s="54"/>
      <c r="K6" s="46">
        <f t="shared" ref="K6:K37" si="2">$B6+D6</f>
        <v>1549200</v>
      </c>
      <c r="L6" s="48"/>
      <c r="M6" s="58">
        <f t="shared" ref="M6:M37" si="3">O6-K6</f>
        <v>95300</v>
      </c>
      <c r="N6" s="60"/>
      <c r="O6" s="50">
        <f t="shared" ref="O6:O37" si="4">$B6+E6</f>
        <v>1644500</v>
      </c>
      <c r="P6" s="56"/>
    </row>
    <row r="7" spans="1:16">
      <c r="A7" s="32">
        <v>38367</v>
      </c>
      <c r="B7" s="35">
        <v>123900</v>
      </c>
      <c r="C7" s="37">
        <v>679000</v>
      </c>
      <c r="D7" s="38">
        <v>1432300</v>
      </c>
      <c r="E7" s="40">
        <v>1536400</v>
      </c>
      <c r="F7" s="62"/>
      <c r="G7" s="42">
        <f t="shared" si="0"/>
        <v>802900</v>
      </c>
      <c r="H7" s="44">
        <f>G7-G6</f>
        <v>21600</v>
      </c>
      <c r="I7" s="52">
        <f t="shared" si="1"/>
        <v>753300</v>
      </c>
      <c r="J7" s="54">
        <f t="shared" ref="J7:J39" si="5">I7-I6</f>
        <v>-14600</v>
      </c>
      <c r="K7" s="46">
        <f t="shared" si="2"/>
        <v>1556200</v>
      </c>
      <c r="L7" s="48">
        <f t="shared" ref="L7:L39" si="6">K7-K6</f>
        <v>7000</v>
      </c>
      <c r="M7" s="58">
        <f t="shared" si="3"/>
        <v>104100</v>
      </c>
      <c r="N7" s="60">
        <f t="shared" ref="N7:N39" si="7">M7-M6</f>
        <v>8800</v>
      </c>
      <c r="O7" s="50">
        <f t="shared" si="4"/>
        <v>1660300</v>
      </c>
      <c r="P7" s="56">
        <f t="shared" ref="P7:P39" si="8">O7-O6</f>
        <v>15800</v>
      </c>
    </row>
    <row r="8" spans="1:16">
      <c r="A8" s="32">
        <v>38398</v>
      </c>
      <c r="B8" s="35">
        <v>124900</v>
      </c>
      <c r="C8" s="37">
        <v>684000</v>
      </c>
      <c r="D8" s="38">
        <v>1431900</v>
      </c>
      <c r="E8" s="40">
        <v>1543300</v>
      </c>
      <c r="F8" s="62"/>
      <c r="G8" s="42">
        <f t="shared" si="0"/>
        <v>808900</v>
      </c>
      <c r="H8" s="44">
        <f t="shared" ref="H8:H38" si="9">G8-G7</f>
        <v>6000</v>
      </c>
      <c r="I8" s="52">
        <f t="shared" si="1"/>
        <v>747900</v>
      </c>
      <c r="J8" s="54">
        <f t="shared" si="5"/>
        <v>-5400</v>
      </c>
      <c r="K8" s="46">
        <f t="shared" si="2"/>
        <v>1556800</v>
      </c>
      <c r="L8" s="48">
        <f t="shared" si="6"/>
        <v>600</v>
      </c>
      <c r="M8" s="58">
        <f t="shared" si="3"/>
        <v>111400</v>
      </c>
      <c r="N8" s="60">
        <f t="shared" si="7"/>
        <v>7300</v>
      </c>
      <c r="O8" s="50">
        <f t="shared" si="4"/>
        <v>1668200</v>
      </c>
      <c r="P8" s="56">
        <f t="shared" si="8"/>
        <v>7900</v>
      </c>
    </row>
    <row r="9" spans="1:16">
      <c r="A9" s="32">
        <v>38426</v>
      </c>
      <c r="B9" s="35">
        <v>127400</v>
      </c>
      <c r="C9" s="37">
        <v>684100</v>
      </c>
      <c r="D9" s="38">
        <v>1425800</v>
      </c>
      <c r="E9" s="40">
        <v>1535800</v>
      </c>
      <c r="F9" s="62"/>
      <c r="G9" s="42">
        <f t="shared" si="0"/>
        <v>811500</v>
      </c>
      <c r="H9" s="44">
        <f t="shared" si="9"/>
        <v>2600</v>
      </c>
      <c r="I9" s="52">
        <f t="shared" si="1"/>
        <v>741700</v>
      </c>
      <c r="J9" s="54">
        <f t="shared" si="5"/>
        <v>-6200</v>
      </c>
      <c r="K9" s="46">
        <f t="shared" si="2"/>
        <v>1553200</v>
      </c>
      <c r="L9" s="48">
        <f t="shared" si="6"/>
        <v>-3600</v>
      </c>
      <c r="M9" s="58">
        <f t="shared" si="3"/>
        <v>110000</v>
      </c>
      <c r="N9" s="60">
        <f t="shared" si="7"/>
        <v>-1400</v>
      </c>
      <c r="O9" s="50">
        <f t="shared" si="4"/>
        <v>1663200</v>
      </c>
      <c r="P9" s="56">
        <f t="shared" si="8"/>
        <v>-5000</v>
      </c>
    </row>
    <row r="10" spans="1:16">
      <c r="A10" s="32">
        <v>38457</v>
      </c>
      <c r="B10" s="35">
        <v>129700</v>
      </c>
      <c r="C10" s="37">
        <v>686600</v>
      </c>
      <c r="D10" s="38">
        <v>1435300</v>
      </c>
      <c r="E10" s="40">
        <v>1547900</v>
      </c>
      <c r="F10" s="62"/>
      <c r="G10" s="42">
        <f t="shared" si="0"/>
        <v>816300</v>
      </c>
      <c r="H10" s="44">
        <f t="shared" si="9"/>
        <v>4800</v>
      </c>
      <c r="I10" s="52">
        <f t="shared" si="1"/>
        <v>748700</v>
      </c>
      <c r="J10" s="54">
        <f t="shared" si="5"/>
        <v>7000</v>
      </c>
      <c r="K10" s="46">
        <f t="shared" si="2"/>
        <v>1565000</v>
      </c>
      <c r="L10" s="48">
        <f t="shared" si="6"/>
        <v>11800</v>
      </c>
      <c r="M10" s="58">
        <f t="shared" si="3"/>
        <v>112600</v>
      </c>
      <c r="N10" s="60">
        <f t="shared" si="7"/>
        <v>2600</v>
      </c>
      <c r="O10" s="50">
        <f t="shared" si="4"/>
        <v>1677600</v>
      </c>
      <c r="P10" s="56">
        <f t="shared" si="8"/>
        <v>14400</v>
      </c>
    </row>
    <row r="11" spans="1:16">
      <c r="A11" s="32">
        <v>38487</v>
      </c>
      <c r="B11" s="35">
        <v>130700</v>
      </c>
      <c r="C11" s="37">
        <v>696100</v>
      </c>
      <c r="D11" s="38">
        <v>1447700</v>
      </c>
      <c r="E11" s="40">
        <v>1557500</v>
      </c>
      <c r="F11" s="62"/>
      <c r="G11" s="42">
        <f t="shared" si="0"/>
        <v>826800</v>
      </c>
      <c r="H11" s="44">
        <f t="shared" si="9"/>
        <v>10500</v>
      </c>
      <c r="I11" s="52">
        <f t="shared" si="1"/>
        <v>751600</v>
      </c>
      <c r="J11" s="54">
        <f t="shared" si="5"/>
        <v>2900</v>
      </c>
      <c r="K11" s="46">
        <f t="shared" si="2"/>
        <v>1578400</v>
      </c>
      <c r="L11" s="48">
        <f t="shared" si="6"/>
        <v>13400</v>
      </c>
      <c r="M11" s="58">
        <f t="shared" si="3"/>
        <v>109800</v>
      </c>
      <c r="N11" s="60">
        <f t="shared" si="7"/>
        <v>-2800</v>
      </c>
      <c r="O11" s="50">
        <f t="shared" si="4"/>
        <v>1688200</v>
      </c>
      <c r="P11" s="56">
        <f t="shared" si="8"/>
        <v>10600</v>
      </c>
    </row>
    <row r="12" spans="1:16">
      <c r="A12" s="32">
        <v>38518</v>
      </c>
      <c r="B12" s="35">
        <v>134100</v>
      </c>
      <c r="C12" s="37">
        <v>706300</v>
      </c>
      <c r="D12" s="38">
        <v>1451000</v>
      </c>
      <c r="E12" s="40">
        <v>1563700</v>
      </c>
      <c r="F12" s="62"/>
      <c r="G12" s="42">
        <f t="shared" si="0"/>
        <v>840400</v>
      </c>
      <c r="H12" s="44">
        <f t="shared" si="9"/>
        <v>13600</v>
      </c>
      <c r="I12" s="52">
        <f t="shared" si="1"/>
        <v>744700</v>
      </c>
      <c r="J12" s="54">
        <f t="shared" si="5"/>
        <v>-6900</v>
      </c>
      <c r="K12" s="46">
        <f t="shared" si="2"/>
        <v>1585100</v>
      </c>
      <c r="L12" s="48">
        <f t="shared" si="6"/>
        <v>6700</v>
      </c>
      <c r="M12" s="58">
        <f t="shared" si="3"/>
        <v>112700</v>
      </c>
      <c r="N12" s="60">
        <f t="shared" si="7"/>
        <v>2900</v>
      </c>
      <c r="O12" s="50">
        <f t="shared" si="4"/>
        <v>1697800</v>
      </c>
      <c r="P12" s="56">
        <f t="shared" si="8"/>
        <v>9600</v>
      </c>
    </row>
    <row r="13" spans="1:16">
      <c r="A13" s="32">
        <v>38548</v>
      </c>
      <c r="B13" s="35">
        <v>136300</v>
      </c>
      <c r="C13" s="37">
        <v>706800</v>
      </c>
      <c r="D13" s="38">
        <v>1452500</v>
      </c>
      <c r="E13" s="40">
        <v>1563000</v>
      </c>
      <c r="F13" s="62"/>
      <c r="G13" s="42">
        <f t="shared" si="0"/>
        <v>843100</v>
      </c>
      <c r="H13" s="44">
        <f t="shared" si="9"/>
        <v>2700</v>
      </c>
      <c r="I13" s="52">
        <f t="shared" si="1"/>
        <v>745700</v>
      </c>
      <c r="J13" s="54">
        <f t="shared" si="5"/>
        <v>1000</v>
      </c>
      <c r="K13" s="46">
        <f t="shared" si="2"/>
        <v>1588800</v>
      </c>
      <c r="L13" s="48">
        <f t="shared" si="6"/>
        <v>3700</v>
      </c>
      <c r="M13" s="58">
        <f t="shared" si="3"/>
        <v>110500</v>
      </c>
      <c r="N13" s="60">
        <f t="shared" si="7"/>
        <v>-2200</v>
      </c>
      <c r="O13" s="50">
        <f t="shared" si="4"/>
        <v>1699300</v>
      </c>
      <c r="P13" s="56">
        <f t="shared" si="8"/>
        <v>1500</v>
      </c>
    </row>
    <row r="14" spans="1:16">
      <c r="A14" s="32">
        <v>38579</v>
      </c>
      <c r="B14" s="35">
        <v>135200</v>
      </c>
      <c r="C14" s="37">
        <v>708500</v>
      </c>
      <c r="D14" s="38">
        <v>1454800</v>
      </c>
      <c r="E14" s="40">
        <v>1572100</v>
      </c>
      <c r="F14" s="62"/>
      <c r="G14" s="42">
        <f t="shared" si="0"/>
        <v>843700</v>
      </c>
      <c r="H14" s="44">
        <f t="shared" si="9"/>
        <v>600</v>
      </c>
      <c r="I14" s="52">
        <f t="shared" si="1"/>
        <v>746300</v>
      </c>
      <c r="J14" s="54">
        <f t="shared" si="5"/>
        <v>600</v>
      </c>
      <c r="K14" s="46">
        <f t="shared" si="2"/>
        <v>1590000</v>
      </c>
      <c r="L14" s="48">
        <f t="shared" si="6"/>
        <v>1200</v>
      </c>
      <c r="M14" s="58">
        <f t="shared" si="3"/>
        <v>117300</v>
      </c>
      <c r="N14" s="60">
        <f t="shared" si="7"/>
        <v>6800</v>
      </c>
      <c r="O14" s="50">
        <f t="shared" si="4"/>
        <v>1707300</v>
      </c>
      <c r="P14" s="56">
        <f t="shared" si="8"/>
        <v>8000</v>
      </c>
    </row>
    <row r="15" spans="1:16">
      <c r="A15" s="32">
        <v>38610</v>
      </c>
      <c r="B15" s="35">
        <v>136200</v>
      </c>
      <c r="C15" s="37">
        <v>715800</v>
      </c>
      <c r="D15" s="38">
        <v>1462300</v>
      </c>
      <c r="E15" s="40">
        <v>1578300</v>
      </c>
      <c r="F15" s="62"/>
      <c r="G15" s="42">
        <f t="shared" si="0"/>
        <v>852000</v>
      </c>
      <c r="H15" s="44">
        <f t="shared" si="9"/>
        <v>8300</v>
      </c>
      <c r="I15" s="52">
        <f t="shared" si="1"/>
        <v>746500</v>
      </c>
      <c r="J15" s="54">
        <f t="shared" si="5"/>
        <v>200</v>
      </c>
      <c r="K15" s="46">
        <f t="shared" si="2"/>
        <v>1598500</v>
      </c>
      <c r="L15" s="48">
        <f t="shared" si="6"/>
        <v>8500</v>
      </c>
      <c r="M15" s="58">
        <f t="shared" si="3"/>
        <v>116000</v>
      </c>
      <c r="N15" s="60">
        <f t="shared" si="7"/>
        <v>-1300</v>
      </c>
      <c r="O15" s="50">
        <f t="shared" si="4"/>
        <v>1714500</v>
      </c>
      <c r="P15" s="56">
        <f t="shared" si="8"/>
        <v>7200</v>
      </c>
    </row>
    <row r="16" spans="1:16">
      <c r="A16" s="32">
        <v>38640</v>
      </c>
      <c r="B16" s="35">
        <v>137200</v>
      </c>
      <c r="C16" s="37">
        <v>718800</v>
      </c>
      <c r="D16" s="38">
        <v>1466800</v>
      </c>
      <c r="E16" s="40">
        <v>1585500</v>
      </c>
      <c r="F16" s="62"/>
      <c r="G16" s="42">
        <f t="shared" si="0"/>
        <v>856000</v>
      </c>
      <c r="H16" s="44">
        <f t="shared" si="9"/>
        <v>4000</v>
      </c>
      <c r="I16" s="52">
        <f t="shared" si="1"/>
        <v>748000</v>
      </c>
      <c r="J16" s="54">
        <f t="shared" si="5"/>
        <v>1500</v>
      </c>
      <c r="K16" s="46">
        <f t="shared" si="2"/>
        <v>1604000</v>
      </c>
      <c r="L16" s="48">
        <f t="shared" si="6"/>
        <v>5500</v>
      </c>
      <c r="M16" s="58">
        <f t="shared" si="3"/>
        <v>118700</v>
      </c>
      <c r="N16" s="60">
        <f t="shared" si="7"/>
        <v>2700</v>
      </c>
      <c r="O16" s="50">
        <f t="shared" si="4"/>
        <v>1722700</v>
      </c>
      <c r="P16" s="56">
        <f t="shared" si="8"/>
        <v>8200</v>
      </c>
    </row>
    <row r="17" spans="1:16">
      <c r="A17" s="32">
        <v>38671</v>
      </c>
      <c r="B17" s="35">
        <v>139300</v>
      </c>
      <c r="C17" s="37">
        <v>734400</v>
      </c>
      <c r="D17" s="38">
        <v>1481900</v>
      </c>
      <c r="E17" s="40">
        <v>1598900</v>
      </c>
      <c r="F17" s="62"/>
      <c r="G17" s="42">
        <f t="shared" si="0"/>
        <v>873700</v>
      </c>
      <c r="H17" s="44">
        <f t="shared" si="9"/>
        <v>17700</v>
      </c>
      <c r="I17" s="52">
        <f t="shared" si="1"/>
        <v>747500</v>
      </c>
      <c r="J17" s="54">
        <f t="shared" si="5"/>
        <v>-500</v>
      </c>
      <c r="K17" s="46">
        <f t="shared" si="2"/>
        <v>1621200</v>
      </c>
      <c r="L17" s="48">
        <f t="shared" si="6"/>
        <v>17200</v>
      </c>
      <c r="M17" s="58">
        <f t="shared" si="3"/>
        <v>117000</v>
      </c>
      <c r="N17" s="60">
        <f t="shared" si="7"/>
        <v>-1700</v>
      </c>
      <c r="O17" s="50">
        <f t="shared" si="4"/>
        <v>1738200</v>
      </c>
      <c r="P17" s="56">
        <f t="shared" si="8"/>
        <v>15500</v>
      </c>
    </row>
    <row r="18" spans="1:16">
      <c r="A18" s="32">
        <v>38701</v>
      </c>
      <c r="B18" s="35">
        <v>143500</v>
      </c>
      <c r="C18" s="37">
        <v>725800</v>
      </c>
      <c r="D18" s="38">
        <v>1490100</v>
      </c>
      <c r="E18" s="40">
        <v>1593600</v>
      </c>
      <c r="F18" s="62"/>
      <c r="G18" s="42">
        <f t="shared" si="0"/>
        <v>869300</v>
      </c>
      <c r="H18" s="44">
        <f t="shared" si="9"/>
        <v>-4400</v>
      </c>
      <c r="I18" s="52">
        <f t="shared" si="1"/>
        <v>764300</v>
      </c>
      <c r="J18" s="54">
        <f t="shared" si="5"/>
        <v>16800</v>
      </c>
      <c r="K18" s="46">
        <f t="shared" si="2"/>
        <v>1633600</v>
      </c>
      <c r="L18" s="48">
        <f t="shared" si="6"/>
        <v>12400</v>
      </c>
      <c r="M18" s="58">
        <f t="shared" si="3"/>
        <v>103500</v>
      </c>
      <c r="N18" s="60">
        <f t="shared" si="7"/>
        <v>-13500</v>
      </c>
      <c r="O18" s="50">
        <f t="shared" si="4"/>
        <v>1737100</v>
      </c>
      <c r="P18" s="56">
        <f t="shared" si="8"/>
        <v>-1100</v>
      </c>
    </row>
    <row r="19" spans="1:16">
      <c r="A19" s="32">
        <v>38732</v>
      </c>
      <c r="B19" s="35">
        <v>140600</v>
      </c>
      <c r="C19" s="37">
        <v>728200</v>
      </c>
      <c r="D19" s="38">
        <v>1491300</v>
      </c>
      <c r="E19" s="40">
        <v>1601500</v>
      </c>
      <c r="F19" s="62"/>
      <c r="G19" s="42">
        <f t="shared" si="0"/>
        <v>868800</v>
      </c>
      <c r="H19" s="44">
        <f t="shared" si="9"/>
        <v>-500</v>
      </c>
      <c r="I19" s="52">
        <f t="shared" si="1"/>
        <v>763100</v>
      </c>
      <c r="J19" s="54">
        <f t="shared" si="5"/>
        <v>-1200</v>
      </c>
      <c r="K19" s="46">
        <f t="shared" si="2"/>
        <v>1631900</v>
      </c>
      <c r="L19" s="48">
        <f t="shared" si="6"/>
        <v>-1700</v>
      </c>
      <c r="M19" s="58">
        <f t="shared" si="3"/>
        <v>110200</v>
      </c>
      <c r="N19" s="60">
        <f t="shared" si="7"/>
        <v>6700</v>
      </c>
      <c r="O19" s="50">
        <f t="shared" si="4"/>
        <v>1742100</v>
      </c>
      <c r="P19" s="56">
        <f t="shared" si="8"/>
        <v>5000</v>
      </c>
    </row>
    <row r="20" spans="1:16">
      <c r="A20" s="32">
        <v>38763</v>
      </c>
      <c r="B20" s="35">
        <v>141100</v>
      </c>
      <c r="C20" s="37">
        <v>725600</v>
      </c>
      <c r="D20" s="38">
        <v>1489200</v>
      </c>
      <c r="E20" s="40">
        <v>1600000</v>
      </c>
      <c r="F20" s="62"/>
      <c r="G20" s="42">
        <f t="shared" si="0"/>
        <v>866700</v>
      </c>
      <c r="H20" s="44">
        <f t="shared" si="9"/>
        <v>-2100</v>
      </c>
      <c r="I20" s="52">
        <f t="shared" si="1"/>
        <v>763600</v>
      </c>
      <c r="J20" s="54">
        <f t="shared" si="5"/>
        <v>500</v>
      </c>
      <c r="K20" s="46">
        <f t="shared" si="2"/>
        <v>1630300</v>
      </c>
      <c r="L20" s="48">
        <f t="shared" si="6"/>
        <v>-1600</v>
      </c>
      <c r="M20" s="58">
        <f t="shared" si="3"/>
        <v>110800</v>
      </c>
      <c r="N20" s="60">
        <f t="shared" si="7"/>
        <v>600</v>
      </c>
      <c r="O20" s="50">
        <f t="shared" si="4"/>
        <v>1741100</v>
      </c>
      <c r="P20" s="56">
        <f t="shared" si="8"/>
        <v>-1000</v>
      </c>
    </row>
    <row r="21" spans="1:16">
      <c r="A21" s="32">
        <v>38791</v>
      </c>
      <c r="B21" s="35">
        <v>143500</v>
      </c>
      <c r="C21" s="37">
        <v>733400</v>
      </c>
      <c r="D21" s="38">
        <v>1496100</v>
      </c>
      <c r="E21" s="40">
        <v>1616000</v>
      </c>
      <c r="F21" s="62"/>
      <c r="G21" s="42">
        <f t="shared" si="0"/>
        <v>876900</v>
      </c>
      <c r="H21" s="44">
        <f t="shared" si="9"/>
        <v>10200</v>
      </c>
      <c r="I21" s="52">
        <f t="shared" si="1"/>
        <v>762700</v>
      </c>
      <c r="J21" s="54">
        <f t="shared" si="5"/>
        <v>-900</v>
      </c>
      <c r="K21" s="46">
        <f t="shared" si="2"/>
        <v>1639600</v>
      </c>
      <c r="L21" s="48">
        <f t="shared" si="6"/>
        <v>9300</v>
      </c>
      <c r="M21" s="58">
        <f t="shared" si="3"/>
        <v>119900</v>
      </c>
      <c r="N21" s="60">
        <f t="shared" si="7"/>
        <v>9100</v>
      </c>
      <c r="O21" s="50">
        <f t="shared" si="4"/>
        <v>1759500</v>
      </c>
      <c r="P21" s="56">
        <f t="shared" si="8"/>
        <v>18400</v>
      </c>
    </row>
    <row r="22" spans="1:16">
      <c r="A22" s="32">
        <v>38822</v>
      </c>
      <c r="B22" s="35">
        <v>145500</v>
      </c>
      <c r="C22" s="37">
        <v>742500</v>
      </c>
      <c r="D22" s="38">
        <v>1515900</v>
      </c>
      <c r="E22" s="40">
        <v>1633700</v>
      </c>
      <c r="F22" s="62"/>
      <c r="G22" s="42">
        <f t="shared" si="0"/>
        <v>888000</v>
      </c>
      <c r="H22" s="44">
        <f t="shared" si="9"/>
        <v>11100</v>
      </c>
      <c r="I22" s="52">
        <f t="shared" si="1"/>
        <v>773400</v>
      </c>
      <c r="J22" s="54">
        <f t="shared" si="5"/>
        <v>10700</v>
      </c>
      <c r="K22" s="46">
        <f t="shared" si="2"/>
        <v>1661400</v>
      </c>
      <c r="L22" s="48">
        <f t="shared" si="6"/>
        <v>21800</v>
      </c>
      <c r="M22" s="58">
        <f t="shared" si="3"/>
        <v>117800</v>
      </c>
      <c r="N22" s="60">
        <f t="shared" si="7"/>
        <v>-2100</v>
      </c>
      <c r="O22" s="50">
        <f t="shared" si="4"/>
        <v>1779200</v>
      </c>
      <c r="P22" s="56">
        <f t="shared" si="8"/>
        <v>19700</v>
      </c>
    </row>
    <row r="23" spans="1:16">
      <c r="A23" s="32">
        <v>38852</v>
      </c>
      <c r="B23" s="35">
        <v>146800</v>
      </c>
      <c r="C23" s="37">
        <v>746900</v>
      </c>
      <c r="D23" s="38">
        <v>1517100</v>
      </c>
      <c r="E23" s="40">
        <v>1639000</v>
      </c>
      <c r="F23" s="62"/>
      <c r="G23" s="42">
        <f t="shared" si="0"/>
        <v>893700</v>
      </c>
      <c r="H23" s="44">
        <f t="shared" si="9"/>
        <v>5700</v>
      </c>
      <c r="I23" s="52">
        <f t="shared" si="1"/>
        <v>770200</v>
      </c>
      <c r="J23" s="54">
        <f t="shared" si="5"/>
        <v>-3200</v>
      </c>
      <c r="K23" s="46">
        <f t="shared" si="2"/>
        <v>1663900</v>
      </c>
      <c r="L23" s="48">
        <f t="shared" si="6"/>
        <v>2500</v>
      </c>
      <c r="M23" s="58">
        <f t="shared" si="3"/>
        <v>121900</v>
      </c>
      <c r="N23" s="60">
        <f t="shared" si="7"/>
        <v>4100</v>
      </c>
      <c r="O23" s="50">
        <f t="shared" si="4"/>
        <v>1785800</v>
      </c>
      <c r="P23" s="56">
        <f t="shared" si="8"/>
        <v>6600</v>
      </c>
    </row>
    <row r="24" spans="1:16">
      <c r="A24" s="32">
        <v>38883</v>
      </c>
      <c r="B24" s="35">
        <v>149500</v>
      </c>
      <c r="C24" s="37">
        <v>750300</v>
      </c>
      <c r="D24" s="38">
        <v>1522800</v>
      </c>
      <c r="E24" s="40">
        <v>1643800</v>
      </c>
      <c r="F24" s="62"/>
      <c r="G24" s="42">
        <f t="shared" si="0"/>
        <v>899800</v>
      </c>
      <c r="H24" s="44">
        <f t="shared" si="9"/>
        <v>6100</v>
      </c>
      <c r="I24" s="52">
        <f t="shared" si="1"/>
        <v>772500</v>
      </c>
      <c r="J24" s="54">
        <f t="shared" si="5"/>
        <v>2300</v>
      </c>
      <c r="K24" s="46">
        <f t="shared" si="2"/>
        <v>1672300</v>
      </c>
      <c r="L24" s="48">
        <f t="shared" si="6"/>
        <v>8400</v>
      </c>
      <c r="M24" s="58">
        <f t="shared" si="3"/>
        <v>121000</v>
      </c>
      <c r="N24" s="60">
        <f t="shared" si="7"/>
        <v>-900</v>
      </c>
      <c r="O24" s="50">
        <f t="shared" si="4"/>
        <v>1793300</v>
      </c>
      <c r="P24" s="56">
        <f t="shared" si="8"/>
        <v>7500</v>
      </c>
    </row>
    <row r="25" spans="1:16">
      <c r="A25" s="32">
        <v>38913</v>
      </c>
      <c r="B25" s="35">
        <v>152100</v>
      </c>
      <c r="C25" s="37">
        <v>740400</v>
      </c>
      <c r="D25" s="38">
        <v>1513600</v>
      </c>
      <c r="E25" s="40">
        <v>1627300</v>
      </c>
      <c r="F25" s="62"/>
      <c r="G25" s="42">
        <f t="shared" si="0"/>
        <v>892500</v>
      </c>
      <c r="H25" s="44">
        <f t="shared" si="9"/>
        <v>-7300</v>
      </c>
      <c r="I25" s="52">
        <f t="shared" si="1"/>
        <v>773200</v>
      </c>
      <c r="J25" s="54">
        <f t="shared" si="5"/>
        <v>700</v>
      </c>
      <c r="K25" s="46">
        <f t="shared" si="2"/>
        <v>1665700</v>
      </c>
      <c r="L25" s="48">
        <f t="shared" si="6"/>
        <v>-6600</v>
      </c>
      <c r="M25" s="58">
        <f t="shared" si="3"/>
        <v>113700</v>
      </c>
      <c r="N25" s="60">
        <f t="shared" si="7"/>
        <v>-7300</v>
      </c>
      <c r="O25" s="50">
        <f t="shared" si="4"/>
        <v>1779400</v>
      </c>
      <c r="P25" s="56">
        <f t="shared" si="8"/>
        <v>-13900</v>
      </c>
    </row>
    <row r="26" spans="1:16">
      <c r="A26" s="32">
        <v>38944</v>
      </c>
      <c r="B26" s="35">
        <v>151100</v>
      </c>
      <c r="C26" s="37">
        <v>734100</v>
      </c>
      <c r="D26" s="38">
        <v>1512500</v>
      </c>
      <c r="E26" s="40">
        <v>1635300</v>
      </c>
      <c r="F26" s="62"/>
      <c r="G26" s="42">
        <f t="shared" si="0"/>
        <v>885200</v>
      </c>
      <c r="H26" s="44">
        <f t="shared" si="9"/>
        <v>-7300</v>
      </c>
      <c r="I26" s="52">
        <f t="shared" si="1"/>
        <v>778400</v>
      </c>
      <c r="J26" s="54">
        <f t="shared" si="5"/>
        <v>5200</v>
      </c>
      <c r="K26" s="46">
        <f t="shared" si="2"/>
        <v>1663600</v>
      </c>
      <c r="L26" s="48">
        <f t="shared" si="6"/>
        <v>-2100</v>
      </c>
      <c r="M26" s="58">
        <f t="shared" si="3"/>
        <v>122800</v>
      </c>
      <c r="N26" s="60">
        <f t="shared" si="7"/>
        <v>9100</v>
      </c>
      <c r="O26" s="50">
        <f t="shared" si="4"/>
        <v>1786400</v>
      </c>
      <c r="P26" s="56">
        <f t="shared" si="8"/>
        <v>7000</v>
      </c>
    </row>
    <row r="27" spans="1:16">
      <c r="A27" s="32">
        <v>38975</v>
      </c>
      <c r="B27" s="35">
        <v>151500</v>
      </c>
      <c r="C27" s="37">
        <v>735000</v>
      </c>
      <c r="D27" s="38">
        <v>1520100</v>
      </c>
      <c r="E27" s="40">
        <v>1647100</v>
      </c>
      <c r="F27" s="62"/>
      <c r="G27" s="42">
        <f t="shared" si="0"/>
        <v>886500</v>
      </c>
      <c r="H27" s="44">
        <f t="shared" si="9"/>
        <v>1300</v>
      </c>
      <c r="I27" s="52">
        <f t="shared" si="1"/>
        <v>785100</v>
      </c>
      <c r="J27" s="54">
        <f t="shared" si="5"/>
        <v>6700</v>
      </c>
      <c r="K27" s="46">
        <f t="shared" si="2"/>
        <v>1671600</v>
      </c>
      <c r="L27" s="48">
        <f t="shared" si="6"/>
        <v>8000</v>
      </c>
      <c r="M27" s="58">
        <f t="shared" si="3"/>
        <v>127000</v>
      </c>
      <c r="N27" s="60">
        <f t="shared" si="7"/>
        <v>4200</v>
      </c>
      <c r="O27" s="50">
        <f t="shared" si="4"/>
        <v>1798600</v>
      </c>
      <c r="P27" s="56">
        <f t="shared" si="8"/>
        <v>12200</v>
      </c>
    </row>
    <row r="28" spans="1:16">
      <c r="A28" s="32">
        <v>39005</v>
      </c>
      <c r="B28" s="35">
        <v>152900</v>
      </c>
      <c r="C28" s="37">
        <v>728200</v>
      </c>
      <c r="D28" s="38">
        <v>1517100</v>
      </c>
      <c r="E28" s="40">
        <v>1638300</v>
      </c>
      <c r="F28" s="62"/>
      <c r="G28" s="42">
        <f t="shared" si="0"/>
        <v>881100</v>
      </c>
      <c r="H28" s="44">
        <f t="shared" si="9"/>
        <v>-5400</v>
      </c>
      <c r="I28" s="52">
        <f t="shared" si="1"/>
        <v>788900</v>
      </c>
      <c r="J28" s="54">
        <f t="shared" si="5"/>
        <v>3800</v>
      </c>
      <c r="K28" s="46">
        <f t="shared" si="2"/>
        <v>1670000</v>
      </c>
      <c r="L28" s="48">
        <f t="shared" si="6"/>
        <v>-1600</v>
      </c>
      <c r="M28" s="58">
        <f t="shared" si="3"/>
        <v>121200</v>
      </c>
      <c r="N28" s="60">
        <f t="shared" si="7"/>
        <v>-5800</v>
      </c>
      <c r="O28" s="50">
        <f t="shared" si="4"/>
        <v>1791200</v>
      </c>
      <c r="P28" s="56">
        <f t="shared" si="8"/>
        <v>-7400</v>
      </c>
    </row>
    <row r="29" spans="1:16">
      <c r="A29" s="32">
        <v>39036</v>
      </c>
      <c r="B29" s="35">
        <v>154700</v>
      </c>
      <c r="C29" s="37">
        <v>755700</v>
      </c>
      <c r="D29" s="38">
        <v>1545700</v>
      </c>
      <c r="E29" s="40">
        <v>1661800</v>
      </c>
      <c r="F29" s="62"/>
      <c r="G29" s="42">
        <f t="shared" si="0"/>
        <v>910400</v>
      </c>
      <c r="H29" s="44">
        <f t="shared" si="9"/>
        <v>29300</v>
      </c>
      <c r="I29" s="52">
        <f t="shared" si="1"/>
        <v>790000</v>
      </c>
      <c r="J29" s="54">
        <f t="shared" si="5"/>
        <v>1100</v>
      </c>
      <c r="K29" s="46">
        <f t="shared" si="2"/>
        <v>1700400</v>
      </c>
      <c r="L29" s="48">
        <f t="shared" si="6"/>
        <v>30400</v>
      </c>
      <c r="M29" s="58">
        <f t="shared" si="3"/>
        <v>116100</v>
      </c>
      <c r="N29" s="60">
        <f t="shared" si="7"/>
        <v>-5100</v>
      </c>
      <c r="O29" s="50">
        <f t="shared" si="4"/>
        <v>1816500</v>
      </c>
      <c r="P29" s="56">
        <f t="shared" si="8"/>
        <v>25300</v>
      </c>
    </row>
    <row r="30" spans="1:16">
      <c r="A30" s="32">
        <v>39066</v>
      </c>
      <c r="B30" s="35">
        <v>160100</v>
      </c>
      <c r="C30" s="37">
        <v>760000</v>
      </c>
      <c r="D30" s="38">
        <v>1568700</v>
      </c>
      <c r="E30" s="40">
        <v>1673600</v>
      </c>
      <c r="F30" s="62"/>
      <c r="G30" s="42">
        <f t="shared" si="0"/>
        <v>920100</v>
      </c>
      <c r="H30" s="44">
        <f t="shared" si="9"/>
        <v>9700</v>
      </c>
      <c r="I30" s="52">
        <f t="shared" si="1"/>
        <v>808700</v>
      </c>
      <c r="J30" s="54">
        <f t="shared" si="5"/>
        <v>18700</v>
      </c>
      <c r="K30" s="46">
        <f t="shared" si="2"/>
        <v>1728800</v>
      </c>
      <c r="L30" s="48">
        <f t="shared" si="6"/>
        <v>28400</v>
      </c>
      <c r="M30" s="58">
        <f t="shared" si="3"/>
        <v>104900</v>
      </c>
      <c r="N30" s="60">
        <f t="shared" si="7"/>
        <v>-11200</v>
      </c>
      <c r="O30" s="50">
        <f t="shared" si="4"/>
        <v>1833700</v>
      </c>
      <c r="P30" s="56">
        <f t="shared" si="8"/>
        <v>17200</v>
      </c>
    </row>
    <row r="31" spans="1:16">
      <c r="A31" s="32">
        <v>39097</v>
      </c>
      <c r="B31" s="35">
        <v>155700</v>
      </c>
      <c r="C31" s="37">
        <v>759100</v>
      </c>
      <c r="D31" s="38">
        <v>1564500</v>
      </c>
      <c r="E31" s="40">
        <v>1682200</v>
      </c>
      <c r="F31" s="62"/>
      <c r="G31" s="42">
        <f t="shared" si="0"/>
        <v>914800</v>
      </c>
      <c r="H31" s="44">
        <f t="shared" si="9"/>
        <v>-5300</v>
      </c>
      <c r="I31" s="52">
        <f t="shared" si="1"/>
        <v>805400</v>
      </c>
      <c r="J31" s="54">
        <f t="shared" si="5"/>
        <v>-3300</v>
      </c>
      <c r="K31" s="46">
        <f t="shared" si="2"/>
        <v>1720200</v>
      </c>
      <c r="L31" s="48">
        <f t="shared" si="6"/>
        <v>-8600</v>
      </c>
      <c r="M31" s="58">
        <f t="shared" si="3"/>
        <v>117700</v>
      </c>
      <c r="N31" s="60">
        <f t="shared" si="7"/>
        <v>12800</v>
      </c>
      <c r="O31" s="50">
        <f t="shared" si="4"/>
        <v>1837900</v>
      </c>
      <c r="P31" s="56">
        <f t="shared" si="8"/>
        <v>4200</v>
      </c>
    </row>
    <row r="32" spans="1:16">
      <c r="A32" s="32">
        <v>39128</v>
      </c>
      <c r="B32" s="35">
        <v>156400</v>
      </c>
      <c r="C32" s="37">
        <v>758300</v>
      </c>
      <c r="D32" s="38">
        <v>1563800</v>
      </c>
      <c r="E32" s="40">
        <v>1686600</v>
      </c>
      <c r="F32" s="62"/>
      <c r="G32" s="42">
        <f t="shared" si="0"/>
        <v>914700</v>
      </c>
      <c r="H32" s="44">
        <f t="shared" si="9"/>
        <v>-100</v>
      </c>
      <c r="I32" s="52">
        <f t="shared" si="1"/>
        <v>805500</v>
      </c>
      <c r="J32" s="54">
        <f t="shared" si="5"/>
        <v>100</v>
      </c>
      <c r="K32" s="46">
        <f t="shared" si="2"/>
        <v>1720200</v>
      </c>
      <c r="L32" s="48">
        <f t="shared" si="6"/>
        <v>0</v>
      </c>
      <c r="M32" s="58">
        <f t="shared" si="3"/>
        <v>122800</v>
      </c>
      <c r="N32" s="60">
        <f t="shared" si="7"/>
        <v>5100</v>
      </c>
      <c r="O32" s="50">
        <f t="shared" si="4"/>
        <v>1843000</v>
      </c>
      <c r="P32" s="56">
        <f t="shared" si="8"/>
        <v>5100</v>
      </c>
    </row>
    <row r="33" spans="1:16">
      <c r="A33" s="32">
        <v>39156</v>
      </c>
      <c r="B33" s="35">
        <v>158900</v>
      </c>
      <c r="C33" s="37">
        <v>762000</v>
      </c>
      <c r="D33" s="38">
        <v>1572300</v>
      </c>
      <c r="E33" s="40">
        <v>1701400</v>
      </c>
      <c r="F33" s="62"/>
      <c r="G33" s="42">
        <f t="shared" si="0"/>
        <v>920900</v>
      </c>
      <c r="H33" s="44">
        <f t="shared" si="9"/>
        <v>6200</v>
      </c>
      <c r="I33" s="52">
        <f t="shared" si="1"/>
        <v>810300</v>
      </c>
      <c r="J33" s="54">
        <f t="shared" si="5"/>
        <v>4800</v>
      </c>
      <c r="K33" s="46">
        <f t="shared" si="2"/>
        <v>1731200</v>
      </c>
      <c r="L33" s="48">
        <f t="shared" si="6"/>
        <v>11000</v>
      </c>
      <c r="M33" s="58">
        <f t="shared" si="3"/>
        <v>129100</v>
      </c>
      <c r="N33" s="60">
        <f t="shared" si="7"/>
        <v>6300</v>
      </c>
      <c r="O33" s="50">
        <f t="shared" si="4"/>
        <v>1860300</v>
      </c>
      <c r="P33" s="56">
        <f t="shared" si="8"/>
        <v>17300</v>
      </c>
    </row>
    <row r="34" spans="1:16">
      <c r="A34" s="32">
        <v>39187</v>
      </c>
      <c r="B34" s="35">
        <v>161100</v>
      </c>
      <c r="C34" s="37">
        <v>759700</v>
      </c>
      <c r="D34" s="38">
        <v>1583200</v>
      </c>
      <c r="E34" s="40">
        <v>1710300</v>
      </c>
      <c r="F34" s="62"/>
      <c r="G34" s="42">
        <f t="shared" si="0"/>
        <v>920800</v>
      </c>
      <c r="H34" s="44">
        <f t="shared" si="9"/>
        <v>-100</v>
      </c>
      <c r="I34" s="52">
        <f t="shared" si="1"/>
        <v>823500</v>
      </c>
      <c r="J34" s="54">
        <f t="shared" si="5"/>
        <v>13200</v>
      </c>
      <c r="K34" s="46">
        <f t="shared" si="2"/>
        <v>1744300</v>
      </c>
      <c r="L34" s="48">
        <f t="shared" si="6"/>
        <v>13100</v>
      </c>
      <c r="M34" s="58">
        <f t="shared" si="3"/>
        <v>127100</v>
      </c>
      <c r="N34" s="60">
        <f t="shared" si="7"/>
        <v>-2000</v>
      </c>
      <c r="O34" s="50">
        <f t="shared" si="4"/>
        <v>1871400</v>
      </c>
      <c r="P34" s="56">
        <f t="shared" si="8"/>
        <v>11100</v>
      </c>
    </row>
    <row r="35" spans="1:16">
      <c r="A35" s="32">
        <v>39217</v>
      </c>
      <c r="B35" s="35">
        <v>161100</v>
      </c>
      <c r="C35" s="37">
        <v>768000</v>
      </c>
      <c r="D35" s="38">
        <v>1593700</v>
      </c>
      <c r="E35" s="40">
        <v>1720600</v>
      </c>
      <c r="F35" s="62"/>
      <c r="G35" s="42">
        <f t="shared" si="0"/>
        <v>929100</v>
      </c>
      <c r="H35" s="44">
        <f t="shared" si="9"/>
        <v>8300</v>
      </c>
      <c r="I35" s="52">
        <f t="shared" si="1"/>
        <v>825700</v>
      </c>
      <c r="J35" s="54">
        <f t="shared" si="5"/>
        <v>2200</v>
      </c>
      <c r="K35" s="46">
        <f t="shared" si="2"/>
        <v>1754800</v>
      </c>
      <c r="L35" s="48">
        <f t="shared" si="6"/>
        <v>10500</v>
      </c>
      <c r="M35" s="58">
        <f t="shared" si="3"/>
        <v>126900</v>
      </c>
      <c r="N35" s="60">
        <f t="shared" si="7"/>
        <v>-200</v>
      </c>
      <c r="O35" s="50">
        <f t="shared" si="4"/>
        <v>1881700</v>
      </c>
      <c r="P35" s="56">
        <f t="shared" si="8"/>
        <v>10300</v>
      </c>
    </row>
    <row r="36" spans="1:16">
      <c r="A36" s="32">
        <v>39248</v>
      </c>
      <c r="B36" s="35">
        <v>163700</v>
      </c>
      <c r="C36" s="37">
        <v>777800</v>
      </c>
      <c r="D36" s="38">
        <v>1611600</v>
      </c>
      <c r="E36" s="40">
        <v>1744000</v>
      </c>
      <c r="F36" s="62"/>
      <c r="G36" s="42">
        <f t="shared" si="0"/>
        <v>941500</v>
      </c>
      <c r="H36" s="44">
        <f t="shared" si="9"/>
        <v>12400</v>
      </c>
      <c r="I36" s="52">
        <f t="shared" si="1"/>
        <v>833800</v>
      </c>
      <c r="J36" s="54">
        <f t="shared" si="5"/>
        <v>8100</v>
      </c>
      <c r="K36" s="46">
        <f t="shared" si="2"/>
        <v>1775300</v>
      </c>
      <c r="L36" s="48">
        <f t="shared" si="6"/>
        <v>20500</v>
      </c>
      <c r="M36" s="58">
        <f t="shared" si="3"/>
        <v>132400</v>
      </c>
      <c r="N36" s="60">
        <f t="shared" si="7"/>
        <v>5500</v>
      </c>
      <c r="O36" s="50">
        <f t="shared" si="4"/>
        <v>1907700</v>
      </c>
      <c r="P36" s="56">
        <f t="shared" si="8"/>
        <v>26000</v>
      </c>
    </row>
    <row r="37" spans="1:16">
      <c r="A37" s="32">
        <v>39278</v>
      </c>
      <c r="B37" s="35">
        <v>166000</v>
      </c>
      <c r="C37" s="37">
        <v>780400</v>
      </c>
      <c r="D37" s="38">
        <v>1617700</v>
      </c>
      <c r="E37" s="40">
        <v>1748000</v>
      </c>
      <c r="F37" s="62"/>
      <c r="G37" s="42">
        <f t="shared" si="0"/>
        <v>946400</v>
      </c>
      <c r="H37" s="44">
        <f t="shared" si="9"/>
        <v>4900</v>
      </c>
      <c r="I37" s="52">
        <f t="shared" si="1"/>
        <v>837300</v>
      </c>
      <c r="J37" s="54">
        <f t="shared" si="5"/>
        <v>3500</v>
      </c>
      <c r="K37" s="46">
        <f t="shared" si="2"/>
        <v>1783700</v>
      </c>
      <c r="L37" s="48">
        <f t="shared" si="6"/>
        <v>8400</v>
      </c>
      <c r="M37" s="58">
        <f t="shared" si="3"/>
        <v>130300</v>
      </c>
      <c r="N37" s="60">
        <f t="shared" si="7"/>
        <v>-2100</v>
      </c>
      <c r="O37" s="50">
        <f t="shared" si="4"/>
        <v>1914000</v>
      </c>
      <c r="P37" s="56">
        <f t="shared" si="8"/>
        <v>6300</v>
      </c>
    </row>
    <row r="38" spans="1:16">
      <c r="A38" s="32">
        <v>39309</v>
      </c>
      <c r="B38" s="35">
        <v>165100</v>
      </c>
      <c r="C38" s="37">
        <v>773000</v>
      </c>
      <c r="D38" s="38">
        <v>1633300</v>
      </c>
      <c r="E38" s="40">
        <v>1762800</v>
      </c>
      <c r="F38" s="62"/>
      <c r="G38" s="42">
        <f t="shared" ref="G38:G69" si="10">$B38+C38</f>
        <v>938100</v>
      </c>
      <c r="H38" s="44">
        <f t="shared" si="9"/>
        <v>-8300</v>
      </c>
      <c r="I38" s="52">
        <f t="shared" ref="I38:I69" si="11">K38-G38</f>
        <v>860300</v>
      </c>
      <c r="J38" s="54">
        <f t="shared" si="5"/>
        <v>23000</v>
      </c>
      <c r="K38" s="46">
        <f t="shared" ref="K38:K69" si="12">$B38+D38</f>
        <v>1798400</v>
      </c>
      <c r="L38" s="48">
        <f t="shared" si="6"/>
        <v>14700</v>
      </c>
      <c r="M38" s="58">
        <f t="shared" ref="M38:M69" si="13">O38-K38</f>
        <v>129500</v>
      </c>
      <c r="N38" s="60">
        <f t="shared" si="7"/>
        <v>-800</v>
      </c>
      <c r="O38" s="50">
        <f t="shared" ref="O38:O69" si="14">$B38+E38</f>
        <v>1927900</v>
      </c>
      <c r="P38" s="56">
        <f t="shared" si="8"/>
        <v>13900</v>
      </c>
    </row>
    <row r="39" spans="1:16">
      <c r="A39" s="32">
        <v>39340</v>
      </c>
      <c r="B39" s="35">
        <v>164600</v>
      </c>
      <c r="C39" s="37">
        <v>785500</v>
      </c>
      <c r="D39" s="38">
        <v>1658100</v>
      </c>
      <c r="E39" s="40">
        <v>1790662</v>
      </c>
      <c r="F39" s="62"/>
      <c r="G39" s="42">
        <f t="shared" si="10"/>
        <v>950100</v>
      </c>
      <c r="H39" s="44">
        <f t="shared" ref="H39:H45" si="15">G39-G38</f>
        <v>12000</v>
      </c>
      <c r="I39" s="52">
        <f t="shared" si="11"/>
        <v>872600</v>
      </c>
      <c r="J39" s="54">
        <f t="shared" si="5"/>
        <v>12300</v>
      </c>
      <c r="K39" s="46">
        <f t="shared" si="12"/>
        <v>1822700</v>
      </c>
      <c r="L39" s="48">
        <f t="shared" si="6"/>
        <v>24300</v>
      </c>
      <c r="M39" s="58">
        <f t="shared" si="13"/>
        <v>132562</v>
      </c>
      <c r="N39" s="60">
        <f t="shared" si="7"/>
        <v>3062</v>
      </c>
      <c r="O39" s="50">
        <f t="shared" si="14"/>
        <v>1955262</v>
      </c>
      <c r="P39" s="56">
        <f t="shared" si="8"/>
        <v>27362</v>
      </c>
    </row>
    <row r="40" spans="1:16">
      <c r="A40" s="32">
        <v>39370</v>
      </c>
      <c r="B40" s="35">
        <v>165800</v>
      </c>
      <c r="C40" s="37">
        <v>774200</v>
      </c>
      <c r="D40" s="38">
        <v>1657500</v>
      </c>
      <c r="E40" s="40">
        <v>1784392</v>
      </c>
      <c r="F40" s="62"/>
      <c r="G40" s="42">
        <f t="shared" si="10"/>
        <v>940000</v>
      </c>
      <c r="H40" s="44">
        <f t="shared" si="15"/>
        <v>-10100</v>
      </c>
      <c r="I40" s="52">
        <f t="shared" si="11"/>
        <v>883300</v>
      </c>
      <c r="J40" s="54">
        <f t="shared" ref="J40:J46" si="16">I40-I39</f>
        <v>10700</v>
      </c>
      <c r="K40" s="46">
        <f t="shared" si="12"/>
        <v>1823300</v>
      </c>
      <c r="L40" s="48">
        <f t="shared" ref="L40:L46" si="17">K40-K39</f>
        <v>600</v>
      </c>
      <c r="M40" s="58">
        <f t="shared" si="13"/>
        <v>126892</v>
      </c>
      <c r="N40" s="60">
        <f t="shared" ref="N40:N46" si="18">M40-M39</f>
        <v>-5670</v>
      </c>
      <c r="O40" s="50">
        <f t="shared" si="14"/>
        <v>1950192</v>
      </c>
      <c r="P40" s="56">
        <f t="shared" ref="P40:P46" si="19">O40-O39</f>
        <v>-5070</v>
      </c>
    </row>
    <row r="41" spans="1:16">
      <c r="A41" s="32">
        <v>39401</v>
      </c>
      <c r="B41" s="35">
        <v>167300</v>
      </c>
      <c r="C41" s="37">
        <v>804900</v>
      </c>
      <c r="D41" s="38">
        <v>1695100</v>
      </c>
      <c r="E41" s="40">
        <v>1832072</v>
      </c>
      <c r="F41" s="62"/>
      <c r="G41" s="42">
        <f t="shared" si="10"/>
        <v>972200</v>
      </c>
      <c r="H41" s="44">
        <f t="shared" si="15"/>
        <v>32200</v>
      </c>
      <c r="I41" s="52">
        <f t="shared" si="11"/>
        <v>890200</v>
      </c>
      <c r="J41" s="54">
        <f t="shared" si="16"/>
        <v>6900</v>
      </c>
      <c r="K41" s="46">
        <f t="shared" si="12"/>
        <v>1862400</v>
      </c>
      <c r="L41" s="48">
        <f t="shared" si="17"/>
        <v>39100</v>
      </c>
      <c r="M41" s="58">
        <f t="shared" si="13"/>
        <v>136972</v>
      </c>
      <c r="N41" s="60">
        <f t="shared" si="18"/>
        <v>10080</v>
      </c>
      <c r="O41" s="50">
        <f t="shared" si="14"/>
        <v>1999372</v>
      </c>
      <c r="P41" s="56">
        <f t="shared" si="19"/>
        <v>49180</v>
      </c>
    </row>
    <row r="42" spans="1:16">
      <c r="A42" s="32">
        <v>39446</v>
      </c>
      <c r="B42" s="35">
        <v>171973</v>
      </c>
      <c r="C42" s="37">
        <v>789697</v>
      </c>
      <c r="D42" s="38">
        <v>1737417</v>
      </c>
      <c r="E42" s="40">
        <v>1857162</v>
      </c>
      <c r="F42" s="62"/>
      <c r="G42" s="42">
        <f t="shared" si="10"/>
        <v>961670</v>
      </c>
      <c r="H42" s="44">
        <f t="shared" si="15"/>
        <v>-10530</v>
      </c>
      <c r="I42" s="52">
        <f t="shared" si="11"/>
        <v>947720</v>
      </c>
      <c r="J42" s="54">
        <f t="shared" si="16"/>
        <v>57520</v>
      </c>
      <c r="K42" s="46">
        <f t="shared" si="12"/>
        <v>1909390</v>
      </c>
      <c r="L42" s="48">
        <f t="shared" si="17"/>
        <v>46990</v>
      </c>
      <c r="M42" s="58">
        <f t="shared" si="13"/>
        <v>119745</v>
      </c>
      <c r="N42" s="60">
        <f t="shared" si="18"/>
        <v>-17227</v>
      </c>
      <c r="O42" s="50">
        <f t="shared" si="14"/>
        <v>2029135</v>
      </c>
      <c r="P42" s="56">
        <f t="shared" si="19"/>
        <v>29763</v>
      </c>
    </row>
    <row r="43" spans="1:16">
      <c r="A43" s="32">
        <v>39478</v>
      </c>
      <c r="B43" s="35">
        <v>167906</v>
      </c>
      <c r="C43" s="37">
        <v>792870</v>
      </c>
      <c r="D43" s="38">
        <v>1731409</v>
      </c>
      <c r="E43" s="40">
        <v>1871631</v>
      </c>
      <c r="F43" s="62"/>
      <c r="G43" s="42">
        <f t="shared" si="10"/>
        <v>960776</v>
      </c>
      <c r="H43" s="44">
        <f t="shared" si="15"/>
        <v>-894</v>
      </c>
      <c r="I43" s="52">
        <f t="shared" si="11"/>
        <v>938539</v>
      </c>
      <c r="J43" s="54">
        <f t="shared" si="16"/>
        <v>-9181</v>
      </c>
      <c r="K43" s="46">
        <f t="shared" si="12"/>
        <v>1899315</v>
      </c>
      <c r="L43" s="48">
        <f t="shared" si="17"/>
        <v>-10075</v>
      </c>
      <c r="M43" s="58">
        <f t="shared" si="13"/>
        <v>140222</v>
      </c>
      <c r="N43" s="60">
        <f t="shared" si="18"/>
        <v>20477</v>
      </c>
      <c r="O43" s="50">
        <f t="shared" si="14"/>
        <v>2039537</v>
      </c>
      <c r="P43" s="56">
        <f t="shared" si="19"/>
        <v>10402</v>
      </c>
    </row>
    <row r="44" spans="1:16">
      <c r="A44" s="32">
        <v>39507</v>
      </c>
      <c r="B44" s="35">
        <v>169425</v>
      </c>
      <c r="C44" s="37">
        <v>788387</v>
      </c>
      <c r="D44" s="38">
        <v>1744379</v>
      </c>
      <c r="E44" s="40">
        <v>1887127</v>
      </c>
      <c r="F44" s="62"/>
      <c r="G44" s="42">
        <f t="shared" si="10"/>
        <v>957812</v>
      </c>
      <c r="H44" s="44">
        <f t="shared" si="15"/>
        <v>-2964</v>
      </c>
      <c r="I44" s="52">
        <f t="shared" si="11"/>
        <v>955992</v>
      </c>
      <c r="J44" s="54">
        <f t="shared" si="16"/>
        <v>17453</v>
      </c>
      <c r="K44" s="46">
        <f t="shared" si="12"/>
        <v>1913804</v>
      </c>
      <c r="L44" s="48">
        <f t="shared" si="17"/>
        <v>14489</v>
      </c>
      <c r="M44" s="58">
        <f t="shared" si="13"/>
        <v>142748</v>
      </c>
      <c r="N44" s="60">
        <f t="shared" si="18"/>
        <v>2526</v>
      </c>
      <c r="O44" s="50">
        <f t="shared" si="14"/>
        <v>2056552</v>
      </c>
      <c r="P44" s="56">
        <f t="shared" si="19"/>
        <v>17015</v>
      </c>
    </row>
    <row r="45" spans="1:16">
      <c r="A45" s="32">
        <v>39538</v>
      </c>
      <c r="B45" s="35">
        <v>170782</v>
      </c>
      <c r="C45" s="37">
        <v>796589</v>
      </c>
      <c r="D45" s="38">
        <v>1751319</v>
      </c>
      <c r="E45" s="40">
        <v>1891754</v>
      </c>
      <c r="F45" s="62"/>
      <c r="G45" s="42">
        <f t="shared" si="10"/>
        <v>967371</v>
      </c>
      <c r="H45" s="44">
        <f t="shared" si="15"/>
        <v>9559</v>
      </c>
      <c r="I45" s="52">
        <f t="shared" si="11"/>
        <v>954730</v>
      </c>
      <c r="J45" s="54">
        <f t="shared" si="16"/>
        <v>-1262</v>
      </c>
      <c r="K45" s="46">
        <f t="shared" si="12"/>
        <v>1922101</v>
      </c>
      <c r="L45" s="48">
        <f t="shared" si="17"/>
        <v>8297</v>
      </c>
      <c r="M45" s="58">
        <f t="shared" si="13"/>
        <v>140435</v>
      </c>
      <c r="N45" s="60">
        <f t="shared" si="18"/>
        <v>-2313</v>
      </c>
      <c r="O45" s="50">
        <f t="shared" si="14"/>
        <v>2062536</v>
      </c>
      <c r="P45" s="56">
        <f t="shared" si="19"/>
        <v>5984</v>
      </c>
    </row>
    <row r="46" spans="1:16">
      <c r="A46" s="32">
        <v>39568</v>
      </c>
      <c r="B46" s="35">
        <v>173582</v>
      </c>
      <c r="C46" s="37">
        <v>783363</v>
      </c>
      <c r="D46" s="38">
        <v>1760573</v>
      </c>
      <c r="E46" s="40">
        <v>1911949</v>
      </c>
      <c r="F46" s="62"/>
      <c r="G46" s="42">
        <f t="shared" si="10"/>
        <v>956945</v>
      </c>
      <c r="H46" s="44">
        <f t="shared" ref="H46:H51" si="20">G46-G45</f>
        <v>-10426</v>
      </c>
      <c r="I46" s="52">
        <f t="shared" si="11"/>
        <v>977210</v>
      </c>
      <c r="J46" s="54">
        <f t="shared" si="16"/>
        <v>22480</v>
      </c>
      <c r="K46" s="46">
        <f t="shared" si="12"/>
        <v>1934155</v>
      </c>
      <c r="L46" s="48">
        <f t="shared" si="17"/>
        <v>12054</v>
      </c>
      <c r="M46" s="58">
        <f t="shared" si="13"/>
        <v>151376</v>
      </c>
      <c r="N46" s="60">
        <f t="shared" si="18"/>
        <v>10941</v>
      </c>
      <c r="O46" s="50">
        <f t="shared" si="14"/>
        <v>2085531</v>
      </c>
      <c r="P46" s="56">
        <f t="shared" si="19"/>
        <v>22995</v>
      </c>
    </row>
    <row r="47" spans="1:16">
      <c r="A47" s="32">
        <v>39599</v>
      </c>
      <c r="B47" s="35">
        <v>174017</v>
      </c>
      <c r="C47" s="37">
        <v>788100</v>
      </c>
      <c r="D47" s="38">
        <v>1780618</v>
      </c>
      <c r="E47" s="40">
        <v>1925601</v>
      </c>
      <c r="F47" s="62"/>
      <c r="G47" s="42">
        <f t="shared" si="10"/>
        <v>962117</v>
      </c>
      <c r="H47" s="44">
        <f t="shared" si="20"/>
        <v>5172</v>
      </c>
      <c r="I47" s="52">
        <f t="shared" si="11"/>
        <v>992518</v>
      </c>
      <c r="J47" s="54">
        <f t="shared" ref="J47:J53" si="21">I47-I46</f>
        <v>15308</v>
      </c>
      <c r="K47" s="46">
        <f t="shared" si="12"/>
        <v>1954635</v>
      </c>
      <c r="L47" s="48">
        <f t="shared" ref="L47:L53" si="22">K47-K46</f>
        <v>20480</v>
      </c>
      <c r="M47" s="58">
        <f t="shared" si="13"/>
        <v>144983</v>
      </c>
      <c r="N47" s="60">
        <f t="shared" ref="N47:N53" si="23">M47-M46</f>
        <v>-6393</v>
      </c>
      <c r="O47" s="50">
        <f t="shared" si="14"/>
        <v>2099618</v>
      </c>
      <c r="P47" s="56">
        <f t="shared" ref="P47:P53" si="24">O47-O46</f>
        <v>14087</v>
      </c>
    </row>
    <row r="48" spans="1:16">
      <c r="A48" s="32">
        <v>39629</v>
      </c>
      <c r="B48" s="35">
        <v>176243</v>
      </c>
      <c r="C48" s="37">
        <v>796257</v>
      </c>
      <c r="D48" s="38">
        <v>1782202</v>
      </c>
      <c r="E48" s="40">
        <v>1930950</v>
      </c>
      <c r="F48" s="62"/>
      <c r="G48" s="42">
        <f t="shared" si="10"/>
        <v>972500</v>
      </c>
      <c r="H48" s="44">
        <f t="shared" si="20"/>
        <v>10383</v>
      </c>
      <c r="I48" s="52">
        <f t="shared" si="11"/>
        <v>985945</v>
      </c>
      <c r="J48" s="54">
        <f t="shared" si="21"/>
        <v>-6573</v>
      </c>
      <c r="K48" s="46">
        <f t="shared" si="12"/>
        <v>1958445</v>
      </c>
      <c r="L48" s="48">
        <f t="shared" si="22"/>
        <v>3810</v>
      </c>
      <c r="M48" s="58">
        <f t="shared" si="13"/>
        <v>148748</v>
      </c>
      <c r="N48" s="60">
        <f t="shared" si="23"/>
        <v>3765</v>
      </c>
      <c r="O48" s="50">
        <f t="shared" si="14"/>
        <v>2107193</v>
      </c>
      <c r="P48" s="56">
        <f t="shared" si="24"/>
        <v>7575</v>
      </c>
    </row>
    <row r="49" spans="1:16">
      <c r="A49" s="32">
        <v>39659</v>
      </c>
      <c r="B49" s="35">
        <v>178195</v>
      </c>
      <c r="C49" s="37">
        <v>773926</v>
      </c>
      <c r="D49" s="38">
        <v>1790410</v>
      </c>
      <c r="E49" s="40">
        <v>1932644</v>
      </c>
      <c r="F49" s="62"/>
      <c r="G49" s="42">
        <f t="shared" si="10"/>
        <v>952121</v>
      </c>
      <c r="H49" s="44">
        <f t="shared" si="20"/>
        <v>-20379</v>
      </c>
      <c r="I49" s="52">
        <f t="shared" si="11"/>
        <v>1016484</v>
      </c>
      <c r="J49" s="54">
        <f t="shared" si="21"/>
        <v>30539</v>
      </c>
      <c r="K49" s="46">
        <f t="shared" si="12"/>
        <v>1968605</v>
      </c>
      <c r="L49" s="48">
        <f t="shared" si="22"/>
        <v>10160</v>
      </c>
      <c r="M49" s="58">
        <f t="shared" si="13"/>
        <v>142234</v>
      </c>
      <c r="N49" s="60">
        <f t="shared" si="23"/>
        <v>-6514</v>
      </c>
      <c r="O49" s="50">
        <f t="shared" si="14"/>
        <v>2110839</v>
      </c>
      <c r="P49" s="56">
        <f t="shared" si="24"/>
        <v>3646</v>
      </c>
    </row>
    <row r="50" spans="1:16">
      <c r="A50" s="32">
        <v>39690</v>
      </c>
      <c r="B50" s="35">
        <v>177233</v>
      </c>
      <c r="C50" s="37">
        <v>776169</v>
      </c>
      <c r="D50" s="38">
        <v>1804435</v>
      </c>
      <c r="E50" s="40">
        <v>1949442</v>
      </c>
      <c r="F50" s="62"/>
      <c r="G50" s="42">
        <f t="shared" si="10"/>
        <v>953402</v>
      </c>
      <c r="H50" s="44">
        <f t="shared" si="20"/>
        <v>1281</v>
      </c>
      <c r="I50" s="52">
        <f t="shared" si="11"/>
        <v>1028266</v>
      </c>
      <c r="J50" s="54">
        <f t="shared" si="21"/>
        <v>11782</v>
      </c>
      <c r="K50" s="46">
        <f t="shared" si="12"/>
        <v>1981668</v>
      </c>
      <c r="L50" s="48">
        <f t="shared" si="22"/>
        <v>13063</v>
      </c>
      <c r="M50" s="58">
        <f t="shared" si="13"/>
        <v>145007</v>
      </c>
      <c r="N50" s="60">
        <f t="shared" si="23"/>
        <v>2773</v>
      </c>
      <c r="O50" s="50">
        <f t="shared" si="14"/>
        <v>2126675</v>
      </c>
      <c r="P50" s="56">
        <f t="shared" si="24"/>
        <v>15836</v>
      </c>
    </row>
    <row r="51" spans="1:16">
      <c r="A51" s="32">
        <v>39721</v>
      </c>
      <c r="B51" s="35">
        <v>177727</v>
      </c>
      <c r="C51" s="37">
        <v>793071</v>
      </c>
      <c r="D51" s="38">
        <v>1817944</v>
      </c>
      <c r="E51" s="40">
        <v>1968810</v>
      </c>
      <c r="F51" s="62"/>
      <c r="G51" s="42">
        <f t="shared" si="10"/>
        <v>970798</v>
      </c>
      <c r="H51" s="44">
        <f t="shared" si="20"/>
        <v>17396</v>
      </c>
      <c r="I51" s="52">
        <f t="shared" si="11"/>
        <v>1024873</v>
      </c>
      <c r="J51" s="54">
        <f t="shared" si="21"/>
        <v>-3393</v>
      </c>
      <c r="K51" s="46">
        <f t="shared" si="12"/>
        <v>1995671</v>
      </c>
      <c r="L51" s="48">
        <f t="shared" si="22"/>
        <v>14003</v>
      </c>
      <c r="M51" s="58">
        <f t="shared" si="13"/>
        <v>150866</v>
      </c>
      <c r="N51" s="60">
        <f t="shared" si="23"/>
        <v>5859</v>
      </c>
      <c r="O51" s="50">
        <f t="shared" si="14"/>
        <v>2146537</v>
      </c>
      <c r="P51" s="56">
        <f t="shared" si="24"/>
        <v>19862</v>
      </c>
    </row>
    <row r="52" spans="1:16">
      <c r="A52" s="32">
        <v>39751</v>
      </c>
      <c r="B52" s="35">
        <v>188310</v>
      </c>
      <c r="C52" s="37">
        <v>823597</v>
      </c>
      <c r="D52" s="38">
        <v>1862990</v>
      </c>
      <c r="E52" s="40">
        <v>2010679</v>
      </c>
      <c r="F52" s="62"/>
      <c r="G52" s="42">
        <f t="shared" si="10"/>
        <v>1011907</v>
      </c>
      <c r="H52" s="44">
        <f t="shared" ref="H52:H57" si="25">G52-G51</f>
        <v>41109</v>
      </c>
      <c r="I52" s="52">
        <f t="shared" si="11"/>
        <v>1039393</v>
      </c>
      <c r="J52" s="54">
        <f t="shared" si="21"/>
        <v>14520</v>
      </c>
      <c r="K52" s="46">
        <f t="shared" si="12"/>
        <v>2051300</v>
      </c>
      <c r="L52" s="48">
        <f t="shared" si="22"/>
        <v>55629</v>
      </c>
      <c r="M52" s="58">
        <f t="shared" si="13"/>
        <v>147689</v>
      </c>
      <c r="N52" s="60">
        <f t="shared" si="23"/>
        <v>-3177</v>
      </c>
      <c r="O52" s="50">
        <f t="shared" si="14"/>
        <v>2198989</v>
      </c>
      <c r="P52" s="56">
        <f t="shared" si="24"/>
        <v>52452</v>
      </c>
    </row>
    <row r="53" spans="1:16">
      <c r="A53" s="32">
        <v>39782</v>
      </c>
      <c r="B53" s="35">
        <v>189567</v>
      </c>
      <c r="C53" s="37">
        <v>832793</v>
      </c>
      <c r="D53" s="38">
        <v>1878787</v>
      </c>
      <c r="E53" s="40">
        <v>2040913</v>
      </c>
      <c r="F53" s="62"/>
      <c r="G53" s="42">
        <f t="shared" si="10"/>
        <v>1022360</v>
      </c>
      <c r="H53" s="44">
        <f t="shared" si="25"/>
        <v>10453</v>
      </c>
      <c r="I53" s="52">
        <f t="shared" si="11"/>
        <v>1045994</v>
      </c>
      <c r="J53" s="54">
        <f t="shared" si="21"/>
        <v>6601</v>
      </c>
      <c r="K53" s="46">
        <f t="shared" si="12"/>
        <v>2068354</v>
      </c>
      <c r="L53" s="48">
        <f t="shared" si="22"/>
        <v>17054</v>
      </c>
      <c r="M53" s="58">
        <f t="shared" si="13"/>
        <v>162126</v>
      </c>
      <c r="N53" s="60">
        <f t="shared" si="23"/>
        <v>14437</v>
      </c>
      <c r="O53" s="50">
        <f t="shared" si="14"/>
        <v>2230480</v>
      </c>
      <c r="P53" s="56">
        <f t="shared" si="24"/>
        <v>31491</v>
      </c>
    </row>
    <row r="54" spans="1:16">
      <c r="A54" s="32">
        <v>39812</v>
      </c>
      <c r="B54" s="35">
        <v>195212</v>
      </c>
      <c r="C54" s="37">
        <v>832831</v>
      </c>
      <c r="D54" s="38">
        <v>1883015</v>
      </c>
      <c r="E54" s="40">
        <v>2034887</v>
      </c>
      <c r="F54" s="62"/>
      <c r="G54" s="42">
        <f t="shared" si="10"/>
        <v>1028043</v>
      </c>
      <c r="H54" s="44">
        <f t="shared" si="25"/>
        <v>5683</v>
      </c>
      <c r="I54" s="52">
        <f t="shared" si="11"/>
        <v>1050184</v>
      </c>
      <c r="J54" s="54">
        <f t="shared" ref="J54:J59" si="26">I54-I53</f>
        <v>4190</v>
      </c>
      <c r="K54" s="46">
        <f t="shared" si="12"/>
        <v>2078227</v>
      </c>
      <c r="L54" s="48">
        <f t="shared" ref="L54:L59" si="27">K54-K53</f>
        <v>9873</v>
      </c>
      <c r="M54" s="58">
        <f t="shared" si="13"/>
        <v>151872</v>
      </c>
      <c r="N54" s="60">
        <f t="shared" ref="N54:N59" si="28">M54-M53</f>
        <v>-10254</v>
      </c>
      <c r="O54" s="50">
        <f t="shared" si="14"/>
        <v>2230099</v>
      </c>
      <c r="P54" s="56">
        <f t="shared" ref="P54:P59" si="29">O54-O53</f>
        <v>-381</v>
      </c>
    </row>
    <row r="55" spans="1:16">
      <c r="A55" s="32">
        <v>39843</v>
      </c>
      <c r="B55" s="35">
        <v>177013</v>
      </c>
      <c r="C55" s="37">
        <v>891827</v>
      </c>
      <c r="D55" s="38">
        <v>1898939</v>
      </c>
      <c r="E55" s="40">
        <v>2043705</v>
      </c>
      <c r="F55" s="62"/>
      <c r="G55" s="42">
        <f t="shared" si="10"/>
        <v>1068840</v>
      </c>
      <c r="H55" s="44">
        <f t="shared" si="25"/>
        <v>40797</v>
      </c>
      <c r="I55" s="52">
        <f t="shared" si="11"/>
        <v>1007112</v>
      </c>
      <c r="J55" s="54">
        <f t="shared" si="26"/>
        <v>-43072</v>
      </c>
      <c r="K55" s="46">
        <f t="shared" si="12"/>
        <v>2075952</v>
      </c>
      <c r="L55" s="48">
        <f t="shared" si="27"/>
        <v>-2275</v>
      </c>
      <c r="M55" s="58">
        <f t="shared" si="13"/>
        <v>144766</v>
      </c>
      <c r="N55" s="60">
        <f t="shared" si="28"/>
        <v>-7106</v>
      </c>
      <c r="O55" s="50">
        <f t="shared" si="14"/>
        <v>2220718</v>
      </c>
      <c r="P55" s="56">
        <f t="shared" si="29"/>
        <v>-9381</v>
      </c>
    </row>
    <row r="56" spans="1:16">
      <c r="A56" s="32">
        <v>39872</v>
      </c>
      <c r="B56" s="35">
        <v>177687</v>
      </c>
      <c r="C56" s="37">
        <v>909068</v>
      </c>
      <c r="D56" s="38">
        <v>1898429</v>
      </c>
      <c r="E56" s="40">
        <v>2052273</v>
      </c>
      <c r="F56" s="62"/>
      <c r="G56" s="42">
        <f t="shared" si="10"/>
        <v>1086755</v>
      </c>
      <c r="H56" s="44">
        <f t="shared" si="25"/>
        <v>17915</v>
      </c>
      <c r="I56" s="52">
        <f t="shared" si="11"/>
        <v>989361</v>
      </c>
      <c r="J56" s="54">
        <f t="shared" si="26"/>
        <v>-17751</v>
      </c>
      <c r="K56" s="46">
        <f t="shared" si="12"/>
        <v>2076116</v>
      </c>
      <c r="L56" s="48">
        <f t="shared" si="27"/>
        <v>164</v>
      </c>
      <c r="M56" s="58">
        <f t="shared" si="13"/>
        <v>153844</v>
      </c>
      <c r="N56" s="60">
        <f t="shared" si="28"/>
        <v>9078</v>
      </c>
      <c r="O56" s="50">
        <f t="shared" si="14"/>
        <v>2229960</v>
      </c>
      <c r="P56" s="56">
        <f t="shared" si="29"/>
        <v>9242</v>
      </c>
    </row>
    <row r="57" spans="1:16">
      <c r="A57" s="32">
        <v>39902</v>
      </c>
      <c r="B57" s="35">
        <v>178984</v>
      </c>
      <c r="C57" s="37">
        <v>906385</v>
      </c>
      <c r="D57" s="38">
        <v>1878868</v>
      </c>
      <c r="E57" s="40">
        <v>2028595</v>
      </c>
      <c r="F57" s="62"/>
      <c r="G57" s="42">
        <f t="shared" si="10"/>
        <v>1085369</v>
      </c>
      <c r="H57" s="44">
        <f t="shared" si="25"/>
        <v>-1386</v>
      </c>
      <c r="I57" s="52">
        <f t="shared" si="11"/>
        <v>972483</v>
      </c>
      <c r="J57" s="54">
        <f t="shared" si="26"/>
        <v>-16878</v>
      </c>
      <c r="K57" s="46">
        <f t="shared" si="12"/>
        <v>2057852</v>
      </c>
      <c r="L57" s="48">
        <f t="shared" si="27"/>
        <v>-18264</v>
      </c>
      <c r="M57" s="58">
        <f t="shared" si="13"/>
        <v>149727</v>
      </c>
      <c r="N57" s="60">
        <f t="shared" si="28"/>
        <v>-4117</v>
      </c>
      <c r="O57" s="50">
        <f t="shared" si="14"/>
        <v>2207579</v>
      </c>
      <c r="P57" s="56">
        <f t="shared" si="29"/>
        <v>-22381</v>
      </c>
    </row>
    <row r="58" spans="1:16">
      <c r="A58" s="32">
        <v>39933</v>
      </c>
      <c r="B58" s="35">
        <v>180616</v>
      </c>
      <c r="C58" s="37">
        <v>921962</v>
      </c>
      <c r="D58" s="38">
        <v>1893142</v>
      </c>
      <c r="E58" s="40">
        <v>2054926</v>
      </c>
      <c r="F58" s="62"/>
      <c r="G58" s="42">
        <f t="shared" si="10"/>
        <v>1102578</v>
      </c>
      <c r="H58" s="44">
        <f t="shared" ref="H58:H64" si="30">G58-G57</f>
        <v>17209</v>
      </c>
      <c r="I58" s="52">
        <f t="shared" si="11"/>
        <v>971180</v>
      </c>
      <c r="J58" s="54">
        <f t="shared" si="26"/>
        <v>-1303</v>
      </c>
      <c r="K58" s="46">
        <f t="shared" si="12"/>
        <v>2073758</v>
      </c>
      <c r="L58" s="48">
        <f t="shared" si="27"/>
        <v>15906</v>
      </c>
      <c r="M58" s="58">
        <f t="shared" si="13"/>
        <v>161784</v>
      </c>
      <c r="N58" s="60">
        <f t="shared" si="28"/>
        <v>12057</v>
      </c>
      <c r="O58" s="50">
        <f t="shared" si="14"/>
        <v>2235542</v>
      </c>
      <c r="P58" s="56">
        <f t="shared" si="29"/>
        <v>27963</v>
      </c>
    </row>
    <row r="59" spans="1:16">
      <c r="A59" s="32">
        <v>39963</v>
      </c>
      <c r="B59" s="35">
        <v>180729</v>
      </c>
      <c r="C59" s="37">
        <v>925456</v>
      </c>
      <c r="D59" s="38">
        <v>1883503</v>
      </c>
      <c r="E59" s="40">
        <v>2043617</v>
      </c>
      <c r="F59" s="62"/>
      <c r="G59" s="42">
        <f t="shared" si="10"/>
        <v>1106185</v>
      </c>
      <c r="H59" s="44">
        <f t="shared" si="30"/>
        <v>3607</v>
      </c>
      <c r="I59" s="52">
        <f t="shared" si="11"/>
        <v>958047</v>
      </c>
      <c r="J59" s="54">
        <f t="shared" si="26"/>
        <v>-13133</v>
      </c>
      <c r="K59" s="46">
        <f t="shared" si="12"/>
        <v>2064232</v>
      </c>
      <c r="L59" s="48">
        <f t="shared" si="27"/>
        <v>-9526</v>
      </c>
      <c r="M59" s="58">
        <f t="shared" si="13"/>
        <v>160114</v>
      </c>
      <c r="N59" s="60">
        <f t="shared" si="28"/>
        <v>-1670</v>
      </c>
      <c r="O59" s="50">
        <f t="shared" si="14"/>
        <v>2224346</v>
      </c>
      <c r="P59" s="56">
        <f t="shared" si="29"/>
        <v>-11196</v>
      </c>
    </row>
    <row r="60" spans="1:16">
      <c r="A60" s="32">
        <v>39994</v>
      </c>
      <c r="B60" s="35">
        <v>182231</v>
      </c>
      <c r="C60" s="37">
        <v>945213</v>
      </c>
      <c r="D60" s="38">
        <v>1873020</v>
      </c>
      <c r="E60" s="40">
        <v>2025774</v>
      </c>
      <c r="F60" s="62"/>
      <c r="G60" s="42">
        <f t="shared" si="10"/>
        <v>1127444</v>
      </c>
      <c r="H60" s="44">
        <f t="shared" si="30"/>
        <v>21259</v>
      </c>
      <c r="I60" s="52">
        <f t="shared" si="11"/>
        <v>927807</v>
      </c>
      <c r="J60" s="54">
        <f t="shared" ref="J60:J65" si="31">I60-I59</f>
        <v>-30240</v>
      </c>
      <c r="K60" s="46">
        <f t="shared" si="12"/>
        <v>2055251</v>
      </c>
      <c r="L60" s="48">
        <f t="shared" ref="L60:L65" si="32">K60-K59</f>
        <v>-8981</v>
      </c>
      <c r="M60" s="58">
        <f t="shared" si="13"/>
        <v>152754</v>
      </c>
      <c r="N60" s="60">
        <f t="shared" ref="N60:N65" si="33">M60-M59</f>
        <v>-7360</v>
      </c>
      <c r="O60" s="50">
        <f t="shared" si="14"/>
        <v>2208005</v>
      </c>
      <c r="P60" s="56">
        <f t="shared" ref="P60:P65" si="34">O60-O59</f>
        <v>-16341</v>
      </c>
    </row>
    <row r="61" spans="1:16">
      <c r="A61" s="32">
        <v>40024</v>
      </c>
      <c r="B61" s="35">
        <v>185567</v>
      </c>
      <c r="C61" s="37">
        <v>947497</v>
      </c>
      <c r="D61" s="38">
        <v>1860816</v>
      </c>
      <c r="E61" s="40">
        <v>2001161</v>
      </c>
      <c r="F61" s="62"/>
      <c r="G61" s="42">
        <f t="shared" si="10"/>
        <v>1133064</v>
      </c>
      <c r="H61" s="44">
        <f t="shared" si="30"/>
        <v>5620</v>
      </c>
      <c r="I61" s="52">
        <f t="shared" si="11"/>
        <v>913319</v>
      </c>
      <c r="J61" s="54">
        <f t="shared" si="31"/>
        <v>-14488</v>
      </c>
      <c r="K61" s="46">
        <f t="shared" si="12"/>
        <v>2046383</v>
      </c>
      <c r="L61" s="48">
        <f t="shared" si="32"/>
        <v>-8868</v>
      </c>
      <c r="M61" s="58">
        <f t="shared" si="13"/>
        <v>140345</v>
      </c>
      <c r="N61" s="60">
        <f t="shared" si="33"/>
        <v>-12409</v>
      </c>
      <c r="O61" s="50">
        <f t="shared" si="14"/>
        <v>2186728</v>
      </c>
      <c r="P61" s="56">
        <f t="shared" si="34"/>
        <v>-21277</v>
      </c>
    </row>
    <row r="62" spans="1:16">
      <c r="A62" s="32">
        <v>40055</v>
      </c>
      <c r="B62" s="35">
        <v>184203</v>
      </c>
      <c r="C62" s="37">
        <v>960154</v>
      </c>
      <c r="D62" s="38">
        <v>1859930</v>
      </c>
      <c r="E62" s="40">
        <v>1990692</v>
      </c>
      <c r="F62" s="62"/>
      <c r="G62" s="42">
        <f t="shared" si="10"/>
        <v>1144357</v>
      </c>
      <c r="H62" s="44">
        <f t="shared" si="30"/>
        <v>11293</v>
      </c>
      <c r="I62" s="52">
        <f t="shared" si="11"/>
        <v>899776</v>
      </c>
      <c r="J62" s="54">
        <f t="shared" si="31"/>
        <v>-13543</v>
      </c>
      <c r="K62" s="46">
        <f t="shared" si="12"/>
        <v>2044133</v>
      </c>
      <c r="L62" s="48">
        <f t="shared" si="32"/>
        <v>-2250</v>
      </c>
      <c r="M62" s="58">
        <f t="shared" si="13"/>
        <v>130762</v>
      </c>
      <c r="N62" s="60">
        <f t="shared" si="33"/>
        <v>-9583</v>
      </c>
      <c r="O62" s="50">
        <f t="shared" si="14"/>
        <v>2174895</v>
      </c>
      <c r="P62" s="56">
        <f t="shared" si="34"/>
        <v>-11833</v>
      </c>
    </row>
    <row r="63" spans="1:16">
      <c r="A63" s="32">
        <v>40086</v>
      </c>
      <c r="B63" s="35">
        <v>184274</v>
      </c>
      <c r="C63" s="37">
        <v>980322</v>
      </c>
      <c r="D63" s="38">
        <v>1856901</v>
      </c>
      <c r="E63" s="40">
        <v>1999733</v>
      </c>
      <c r="F63" s="62"/>
      <c r="G63" s="42">
        <f t="shared" si="10"/>
        <v>1164596</v>
      </c>
      <c r="H63" s="44">
        <f t="shared" si="30"/>
        <v>20239</v>
      </c>
      <c r="I63" s="52">
        <f t="shared" si="11"/>
        <v>876579</v>
      </c>
      <c r="J63" s="54">
        <f t="shared" si="31"/>
        <v>-23197</v>
      </c>
      <c r="K63" s="46">
        <f t="shared" si="12"/>
        <v>2041175</v>
      </c>
      <c r="L63" s="48">
        <f t="shared" si="32"/>
        <v>-2958</v>
      </c>
      <c r="M63" s="58">
        <f t="shared" si="13"/>
        <v>142832</v>
      </c>
      <c r="N63" s="60">
        <f t="shared" si="33"/>
        <v>12070</v>
      </c>
      <c r="O63" s="50">
        <f t="shared" si="14"/>
        <v>2184007</v>
      </c>
      <c r="P63" s="56">
        <f t="shared" si="34"/>
        <v>9112</v>
      </c>
    </row>
    <row r="64" spans="1:16">
      <c r="A64" s="32">
        <v>40116</v>
      </c>
      <c r="B64" s="35">
        <v>185037</v>
      </c>
      <c r="C64" s="37">
        <v>1008044</v>
      </c>
      <c r="D64" s="38">
        <v>1857768</v>
      </c>
      <c r="E64" s="40">
        <v>1996209</v>
      </c>
      <c r="F64" s="62"/>
      <c r="G64" s="42">
        <f t="shared" si="10"/>
        <v>1193081</v>
      </c>
      <c r="H64" s="44">
        <f t="shared" si="30"/>
        <v>28485</v>
      </c>
      <c r="I64" s="52">
        <f t="shared" si="11"/>
        <v>849724</v>
      </c>
      <c r="J64" s="54">
        <f t="shared" si="31"/>
        <v>-26855</v>
      </c>
      <c r="K64" s="46">
        <f t="shared" si="12"/>
        <v>2042805</v>
      </c>
      <c r="L64" s="48">
        <f t="shared" si="32"/>
        <v>1630</v>
      </c>
      <c r="M64" s="58">
        <f t="shared" si="13"/>
        <v>138441</v>
      </c>
      <c r="N64" s="60">
        <f t="shared" si="33"/>
        <v>-4391</v>
      </c>
      <c r="O64" s="50">
        <f t="shared" si="14"/>
        <v>2181246</v>
      </c>
      <c r="P64" s="56">
        <f t="shared" si="34"/>
        <v>-2761</v>
      </c>
    </row>
    <row r="65" spans="1:16">
      <c r="A65" s="32">
        <v>40147</v>
      </c>
      <c r="B65" s="35">
        <v>186538</v>
      </c>
      <c r="C65" s="37">
        <v>1031884</v>
      </c>
      <c r="D65" s="38">
        <v>1867650</v>
      </c>
      <c r="E65" s="40">
        <v>2001805</v>
      </c>
      <c r="F65" s="62"/>
      <c r="G65" s="42">
        <f t="shared" si="10"/>
        <v>1218422</v>
      </c>
      <c r="H65" s="44">
        <f t="shared" ref="H65:H70" si="35">G65-G64</f>
        <v>25341</v>
      </c>
      <c r="I65" s="52">
        <f t="shared" si="11"/>
        <v>835766</v>
      </c>
      <c r="J65" s="54">
        <f t="shared" si="31"/>
        <v>-13958</v>
      </c>
      <c r="K65" s="46">
        <f t="shared" si="12"/>
        <v>2054188</v>
      </c>
      <c r="L65" s="48">
        <f t="shared" si="32"/>
        <v>11383</v>
      </c>
      <c r="M65" s="58">
        <f t="shared" si="13"/>
        <v>134155</v>
      </c>
      <c r="N65" s="60">
        <f t="shared" si="33"/>
        <v>-4286</v>
      </c>
      <c r="O65" s="50">
        <f t="shared" si="14"/>
        <v>2188343</v>
      </c>
      <c r="P65" s="56">
        <f t="shared" si="34"/>
        <v>7097</v>
      </c>
    </row>
    <row r="66" spans="1:16">
      <c r="A66" s="32">
        <v>40177</v>
      </c>
      <c r="B66" s="35">
        <v>190802</v>
      </c>
      <c r="C66" s="37">
        <v>1015937</v>
      </c>
      <c r="D66" s="38">
        <v>1865675</v>
      </c>
      <c r="E66" s="40">
        <v>1994927</v>
      </c>
      <c r="F66" s="62"/>
      <c r="G66" s="42">
        <f t="shared" si="10"/>
        <v>1206739</v>
      </c>
      <c r="H66" s="44">
        <f t="shared" si="35"/>
        <v>-11683</v>
      </c>
      <c r="I66" s="52">
        <f t="shared" si="11"/>
        <v>849738</v>
      </c>
      <c r="J66" s="54">
        <f t="shared" ref="J66:J71" si="36">I66-I65</f>
        <v>13972</v>
      </c>
      <c r="K66" s="46">
        <f t="shared" si="12"/>
        <v>2056477</v>
      </c>
      <c r="L66" s="48">
        <f t="shared" ref="L66:L71" si="37">K66-K65</f>
        <v>2289</v>
      </c>
      <c r="M66" s="58">
        <f t="shared" si="13"/>
        <v>129252</v>
      </c>
      <c r="N66" s="60">
        <f t="shared" ref="N66:N71" si="38">M66-M65</f>
        <v>-4903</v>
      </c>
      <c r="O66" s="50">
        <f t="shared" si="14"/>
        <v>2185729</v>
      </c>
      <c r="P66" s="56">
        <f t="shared" ref="P66:P71" si="39">O66-O65</f>
        <v>-2614</v>
      </c>
    </row>
    <row r="67" spans="1:16">
      <c r="A67" s="32">
        <v>40208</v>
      </c>
      <c r="B67" s="35">
        <v>187887</v>
      </c>
      <c r="C67" s="37">
        <v>1045782</v>
      </c>
      <c r="D67" s="38">
        <v>1872858</v>
      </c>
      <c r="E67" s="40">
        <v>1993073</v>
      </c>
      <c r="F67" s="62"/>
      <c r="G67" s="42">
        <f t="shared" si="10"/>
        <v>1233669</v>
      </c>
      <c r="H67" s="44">
        <f t="shared" si="35"/>
        <v>26930</v>
      </c>
      <c r="I67" s="52">
        <f t="shared" si="11"/>
        <v>827076</v>
      </c>
      <c r="J67" s="54">
        <f t="shared" si="36"/>
        <v>-22662</v>
      </c>
      <c r="K67" s="46">
        <f t="shared" si="12"/>
        <v>2060745</v>
      </c>
      <c r="L67" s="48">
        <f t="shared" si="37"/>
        <v>4268</v>
      </c>
      <c r="M67" s="58">
        <f t="shared" si="13"/>
        <v>120215</v>
      </c>
      <c r="N67" s="60">
        <f t="shared" si="38"/>
        <v>-9037</v>
      </c>
      <c r="O67" s="50">
        <f t="shared" si="14"/>
        <v>2180960</v>
      </c>
      <c r="P67" s="56">
        <f t="shared" si="39"/>
        <v>-4769</v>
      </c>
    </row>
    <row r="68" spans="1:16">
      <c r="A68" s="32">
        <v>40237</v>
      </c>
      <c r="B68" s="35">
        <v>188517</v>
      </c>
      <c r="C68" s="37">
        <v>1046465</v>
      </c>
      <c r="D68" s="38">
        <v>1872427</v>
      </c>
      <c r="E68" s="40">
        <v>2004599</v>
      </c>
      <c r="F68" s="62"/>
      <c r="G68" s="42">
        <f t="shared" si="10"/>
        <v>1234982</v>
      </c>
      <c r="H68" s="44">
        <f t="shared" si="35"/>
        <v>1313</v>
      </c>
      <c r="I68" s="52">
        <f t="shared" si="11"/>
        <v>825962</v>
      </c>
      <c r="J68" s="54">
        <f t="shared" si="36"/>
        <v>-1114</v>
      </c>
      <c r="K68" s="46">
        <f t="shared" si="12"/>
        <v>2060944</v>
      </c>
      <c r="L68" s="48">
        <f t="shared" si="37"/>
        <v>199</v>
      </c>
      <c r="M68" s="58">
        <f t="shared" si="13"/>
        <v>132172</v>
      </c>
      <c r="N68" s="60">
        <f t="shared" si="38"/>
        <v>11957</v>
      </c>
      <c r="O68" s="50">
        <f t="shared" si="14"/>
        <v>2193116</v>
      </c>
      <c r="P68" s="56">
        <f t="shared" si="39"/>
        <v>12156</v>
      </c>
    </row>
    <row r="69" spans="1:16">
      <c r="A69" s="32">
        <v>40267</v>
      </c>
      <c r="B69" s="35">
        <v>191435</v>
      </c>
      <c r="C69" s="37">
        <v>1031822</v>
      </c>
      <c r="D69" s="38">
        <v>1859590</v>
      </c>
      <c r="E69" s="40">
        <v>1990623</v>
      </c>
      <c r="F69" s="62"/>
      <c r="G69" s="42">
        <f t="shared" si="10"/>
        <v>1223257</v>
      </c>
      <c r="H69" s="44">
        <f t="shared" si="35"/>
        <v>-11725</v>
      </c>
      <c r="I69" s="52">
        <f t="shared" si="11"/>
        <v>827768</v>
      </c>
      <c r="J69" s="54">
        <f t="shared" si="36"/>
        <v>1806</v>
      </c>
      <c r="K69" s="46">
        <f t="shared" si="12"/>
        <v>2051025</v>
      </c>
      <c r="L69" s="48">
        <f t="shared" si="37"/>
        <v>-9919</v>
      </c>
      <c r="M69" s="58">
        <f t="shared" si="13"/>
        <v>131033</v>
      </c>
      <c r="N69" s="60">
        <f t="shared" si="38"/>
        <v>-1139</v>
      </c>
      <c r="O69" s="50">
        <f t="shared" si="14"/>
        <v>2182058</v>
      </c>
      <c r="P69" s="56">
        <f t="shared" si="39"/>
        <v>-11058</v>
      </c>
    </row>
    <row r="70" spans="1:16">
      <c r="A70" s="32">
        <v>40298</v>
      </c>
      <c r="B70" s="35">
        <v>192053</v>
      </c>
      <c r="C70" s="37">
        <v>1072529</v>
      </c>
      <c r="D70" s="38">
        <v>1881550</v>
      </c>
      <c r="E70" s="40">
        <v>2032741</v>
      </c>
      <c r="F70" s="62"/>
      <c r="G70" s="42">
        <f t="shared" ref="G70:G87" si="40">$B70+C70</f>
        <v>1264582</v>
      </c>
      <c r="H70" s="44">
        <f t="shared" si="35"/>
        <v>41325</v>
      </c>
      <c r="I70" s="52">
        <f t="shared" ref="I70:I87" si="41">K70-G70</f>
        <v>809021</v>
      </c>
      <c r="J70" s="54">
        <f t="shared" si="36"/>
        <v>-18747</v>
      </c>
      <c r="K70" s="46">
        <f t="shared" ref="K70:K87" si="42">$B70+D70</f>
        <v>2073603</v>
      </c>
      <c r="L70" s="48">
        <f t="shared" si="37"/>
        <v>22578</v>
      </c>
      <c r="M70" s="58">
        <f t="shared" ref="M70:M87" si="43">O70-K70</f>
        <v>151191</v>
      </c>
      <c r="N70" s="60">
        <f t="shared" si="38"/>
        <v>20158</v>
      </c>
      <c r="O70" s="50">
        <f t="shared" ref="O70:O87" si="44">$B70+E70</f>
        <v>2224794</v>
      </c>
      <c r="P70" s="56">
        <f t="shared" si="39"/>
        <v>42736</v>
      </c>
    </row>
    <row r="71" spans="1:16">
      <c r="A71" s="32">
        <v>40328</v>
      </c>
      <c r="B71" s="35">
        <v>193242</v>
      </c>
      <c r="C71" s="37">
        <v>1085607</v>
      </c>
      <c r="D71" s="38">
        <v>1891920</v>
      </c>
      <c r="E71" s="40">
        <v>2044033</v>
      </c>
      <c r="F71" s="62"/>
      <c r="G71" s="42">
        <f t="shared" si="40"/>
        <v>1278849</v>
      </c>
      <c r="H71" s="44">
        <f t="shared" ref="H71:H77" si="45">G71-G70</f>
        <v>14267</v>
      </c>
      <c r="I71" s="52">
        <f t="shared" si="41"/>
        <v>806313</v>
      </c>
      <c r="J71" s="54">
        <f t="shared" si="36"/>
        <v>-2708</v>
      </c>
      <c r="K71" s="46">
        <f t="shared" si="42"/>
        <v>2085162</v>
      </c>
      <c r="L71" s="48">
        <f t="shared" si="37"/>
        <v>11559</v>
      </c>
      <c r="M71" s="58">
        <f t="shared" si="43"/>
        <v>152113</v>
      </c>
      <c r="N71" s="60">
        <f t="shared" si="38"/>
        <v>922</v>
      </c>
      <c r="O71" s="50">
        <f t="shared" si="44"/>
        <v>2237275</v>
      </c>
      <c r="P71" s="56">
        <f t="shared" si="39"/>
        <v>12481</v>
      </c>
    </row>
    <row r="72" spans="1:16">
      <c r="A72" s="32">
        <v>40359</v>
      </c>
      <c r="B72" s="35">
        <v>195503</v>
      </c>
      <c r="C72" s="37">
        <v>1087111</v>
      </c>
      <c r="D72" s="38">
        <v>1894511</v>
      </c>
      <c r="E72" s="40">
        <v>2041894</v>
      </c>
      <c r="F72" s="62"/>
      <c r="G72" s="42">
        <f t="shared" si="40"/>
        <v>1282614</v>
      </c>
      <c r="H72" s="44">
        <f t="shared" si="45"/>
        <v>3765</v>
      </c>
      <c r="I72" s="52">
        <f t="shared" si="41"/>
        <v>807400</v>
      </c>
      <c r="J72" s="54">
        <f t="shared" ref="J72:J77" si="46">I72-I71</f>
        <v>1087</v>
      </c>
      <c r="K72" s="46">
        <f t="shared" si="42"/>
        <v>2090014</v>
      </c>
      <c r="L72" s="48">
        <f t="shared" ref="L72:L77" si="47">K72-K71</f>
        <v>4852</v>
      </c>
      <c r="M72" s="58">
        <f t="shared" si="43"/>
        <v>147383</v>
      </c>
      <c r="N72" s="60">
        <f t="shared" ref="N72:N77" si="48">M72-M71</f>
        <v>-4730</v>
      </c>
      <c r="O72" s="50">
        <f t="shared" si="44"/>
        <v>2237397</v>
      </c>
      <c r="P72" s="56">
        <f t="shared" ref="P72:P77" si="49">O72-O71</f>
        <v>122</v>
      </c>
    </row>
    <row r="73" spans="1:16">
      <c r="A73" s="32">
        <v>40389</v>
      </c>
      <c r="B73" s="35">
        <v>197160</v>
      </c>
      <c r="C73" s="37">
        <v>1086001</v>
      </c>
      <c r="D73" s="38">
        <v>1893729</v>
      </c>
      <c r="E73" s="40">
        <v>2034633</v>
      </c>
      <c r="F73" s="62"/>
      <c r="G73" s="42">
        <f t="shared" si="40"/>
        <v>1283161</v>
      </c>
      <c r="H73" s="44">
        <f t="shared" si="45"/>
        <v>547</v>
      </c>
      <c r="I73" s="52">
        <f t="shared" si="41"/>
        <v>807728</v>
      </c>
      <c r="J73" s="54">
        <f t="shared" si="46"/>
        <v>328</v>
      </c>
      <c r="K73" s="46">
        <f t="shared" si="42"/>
        <v>2090889</v>
      </c>
      <c r="L73" s="48">
        <f t="shared" si="47"/>
        <v>875</v>
      </c>
      <c r="M73" s="58">
        <f t="shared" si="43"/>
        <v>140904</v>
      </c>
      <c r="N73" s="60">
        <f t="shared" si="48"/>
        <v>-6479</v>
      </c>
      <c r="O73" s="50">
        <f t="shared" si="44"/>
        <v>2231793</v>
      </c>
      <c r="P73" s="56">
        <f t="shared" si="49"/>
        <v>-5604</v>
      </c>
    </row>
    <row r="74" spans="1:16">
      <c r="A74" s="32">
        <v>40420</v>
      </c>
      <c r="B74" s="35">
        <v>195821</v>
      </c>
      <c r="C74" s="37">
        <v>1091271</v>
      </c>
      <c r="D74" s="38">
        <v>1902392</v>
      </c>
      <c r="E74" s="40">
        <v>2062027</v>
      </c>
      <c r="F74" s="62"/>
      <c r="G74" s="42">
        <f t="shared" si="40"/>
        <v>1287092</v>
      </c>
      <c r="H74" s="44">
        <f t="shared" si="45"/>
        <v>3931</v>
      </c>
      <c r="I74" s="52">
        <f t="shared" si="41"/>
        <v>811121</v>
      </c>
      <c r="J74" s="54">
        <f t="shared" si="46"/>
        <v>3393</v>
      </c>
      <c r="K74" s="46">
        <f t="shared" si="42"/>
        <v>2098213</v>
      </c>
      <c r="L74" s="48">
        <f t="shared" si="47"/>
        <v>7324</v>
      </c>
      <c r="M74" s="58">
        <f t="shared" si="43"/>
        <v>159635</v>
      </c>
      <c r="N74" s="60">
        <f t="shared" si="48"/>
        <v>18731</v>
      </c>
      <c r="O74" s="50">
        <f t="shared" si="44"/>
        <v>2257848</v>
      </c>
      <c r="P74" s="56">
        <f t="shared" si="49"/>
        <v>26055</v>
      </c>
    </row>
    <row r="75" spans="1:16">
      <c r="A75" s="32">
        <v>40451</v>
      </c>
      <c r="B75" s="35">
        <v>195435</v>
      </c>
      <c r="C75" s="37">
        <v>1091077</v>
      </c>
      <c r="D75" s="38">
        <v>1907984</v>
      </c>
      <c r="E75" s="40">
        <v>2061916</v>
      </c>
      <c r="F75" s="62"/>
      <c r="G75" s="42">
        <f t="shared" si="40"/>
        <v>1286512</v>
      </c>
      <c r="H75" s="44">
        <f t="shared" si="45"/>
        <v>-580</v>
      </c>
      <c r="I75" s="52">
        <f t="shared" si="41"/>
        <v>816907</v>
      </c>
      <c r="J75" s="54">
        <f t="shared" si="46"/>
        <v>5786</v>
      </c>
      <c r="K75" s="46">
        <f t="shared" si="42"/>
        <v>2103419</v>
      </c>
      <c r="L75" s="48">
        <f t="shared" si="47"/>
        <v>5206</v>
      </c>
      <c r="M75" s="58">
        <f t="shared" si="43"/>
        <v>153932</v>
      </c>
      <c r="N75" s="60">
        <f t="shared" si="48"/>
        <v>-5703</v>
      </c>
      <c r="O75" s="50">
        <f t="shared" si="44"/>
        <v>2257351</v>
      </c>
      <c r="P75" s="56">
        <f t="shared" si="49"/>
        <v>-497</v>
      </c>
    </row>
    <row r="76" spans="1:16">
      <c r="A76" s="32">
        <v>40481</v>
      </c>
      <c r="B76" s="35">
        <v>195466</v>
      </c>
      <c r="C76" s="37">
        <v>1093332</v>
      </c>
      <c r="D76" s="38">
        <v>1912656</v>
      </c>
      <c r="E76" s="40">
        <v>2033803</v>
      </c>
      <c r="F76" s="62"/>
      <c r="G76" s="42">
        <f t="shared" si="40"/>
        <v>1288798</v>
      </c>
      <c r="H76" s="44">
        <f t="shared" si="45"/>
        <v>2286</v>
      </c>
      <c r="I76" s="52">
        <f t="shared" si="41"/>
        <v>819324</v>
      </c>
      <c r="J76" s="54">
        <f t="shared" si="46"/>
        <v>2417</v>
      </c>
      <c r="K76" s="46">
        <f t="shared" si="42"/>
        <v>2108122</v>
      </c>
      <c r="L76" s="48">
        <f t="shared" si="47"/>
        <v>4703</v>
      </c>
      <c r="M76" s="58">
        <f t="shared" si="43"/>
        <v>121147</v>
      </c>
      <c r="N76" s="60">
        <f t="shared" si="48"/>
        <v>-32785</v>
      </c>
      <c r="O76" s="50">
        <f t="shared" si="44"/>
        <v>2229269</v>
      </c>
      <c r="P76" s="56">
        <f t="shared" si="49"/>
        <v>-28082</v>
      </c>
    </row>
    <row r="77" spans="1:16">
      <c r="A77" s="32">
        <v>40512</v>
      </c>
      <c r="B77" s="35">
        <v>196567</v>
      </c>
      <c r="C77" s="37">
        <v>1120050</v>
      </c>
      <c r="D77" s="38">
        <v>1937429</v>
      </c>
      <c r="E77" s="40">
        <v>2101065</v>
      </c>
      <c r="F77" s="62"/>
      <c r="G77" s="42">
        <f t="shared" si="40"/>
        <v>1316617</v>
      </c>
      <c r="H77" s="44">
        <f t="shared" si="45"/>
        <v>27819</v>
      </c>
      <c r="I77" s="52">
        <f t="shared" si="41"/>
        <v>817379</v>
      </c>
      <c r="J77" s="54">
        <f t="shared" si="46"/>
        <v>-1945</v>
      </c>
      <c r="K77" s="46">
        <f t="shared" si="42"/>
        <v>2133996</v>
      </c>
      <c r="L77" s="48">
        <f t="shared" si="47"/>
        <v>25874</v>
      </c>
      <c r="M77" s="58">
        <f t="shared" si="43"/>
        <v>163636</v>
      </c>
      <c r="N77" s="60">
        <f t="shared" si="48"/>
        <v>42489</v>
      </c>
      <c r="O77" s="50">
        <f t="shared" si="44"/>
        <v>2297632</v>
      </c>
      <c r="P77" s="56">
        <f t="shared" si="49"/>
        <v>68363</v>
      </c>
    </row>
    <row r="78" spans="1:16">
      <c r="A78" s="32">
        <v>40542</v>
      </c>
      <c r="B78" s="35">
        <v>200381</v>
      </c>
      <c r="C78" s="37">
        <v>1110184</v>
      </c>
      <c r="D78" s="38">
        <v>1944606</v>
      </c>
      <c r="E78" s="40">
        <v>2082506</v>
      </c>
      <c r="F78" s="62"/>
      <c r="G78" s="42">
        <f t="shared" si="40"/>
        <v>1310565</v>
      </c>
      <c r="H78" s="44">
        <f t="shared" ref="H78:H83" si="50">G78-G77</f>
        <v>-6052</v>
      </c>
      <c r="I78" s="52">
        <f t="shared" si="41"/>
        <v>834422</v>
      </c>
      <c r="J78" s="54">
        <f t="shared" ref="J78:J83" si="51">I78-I77</f>
        <v>17043</v>
      </c>
      <c r="K78" s="46">
        <f t="shared" si="42"/>
        <v>2144987</v>
      </c>
      <c r="L78" s="48">
        <f t="shared" ref="L78:L83" si="52">K78-K77</f>
        <v>10991</v>
      </c>
      <c r="M78" s="58">
        <f t="shared" si="43"/>
        <v>137900</v>
      </c>
      <c r="N78" s="60">
        <f t="shared" ref="N78:N83" si="53">M78-M77</f>
        <v>-25736</v>
      </c>
      <c r="O78" s="50">
        <f t="shared" si="44"/>
        <v>2282887</v>
      </c>
      <c r="P78" s="56">
        <f t="shared" ref="P78:P83" si="54">O78-O77</f>
        <v>-14745</v>
      </c>
    </row>
    <row r="79" spans="1:16">
      <c r="A79" s="32">
        <v>40573</v>
      </c>
      <c r="B79" s="35">
        <v>197584</v>
      </c>
      <c r="C79" s="37">
        <v>1124432</v>
      </c>
      <c r="D79" s="38">
        <v>1955167</v>
      </c>
      <c r="E79" s="40">
        <v>2077784</v>
      </c>
      <c r="F79" s="62"/>
      <c r="G79" s="42">
        <f t="shared" si="40"/>
        <v>1322016</v>
      </c>
      <c r="H79" s="44">
        <f t="shared" si="50"/>
        <v>11451</v>
      </c>
      <c r="I79" s="52">
        <f t="shared" si="41"/>
        <v>830735</v>
      </c>
      <c r="J79" s="54">
        <f t="shared" si="51"/>
        <v>-3687</v>
      </c>
      <c r="K79" s="46">
        <f t="shared" si="42"/>
        <v>2152751</v>
      </c>
      <c r="L79" s="48">
        <f t="shared" si="52"/>
        <v>7764</v>
      </c>
      <c r="M79" s="58">
        <f t="shared" si="43"/>
        <v>122617</v>
      </c>
      <c r="N79" s="60">
        <f t="shared" si="53"/>
        <v>-15283</v>
      </c>
      <c r="O79" s="50">
        <f t="shared" si="44"/>
        <v>2275368</v>
      </c>
      <c r="P79" s="56">
        <f t="shared" si="54"/>
        <v>-7519</v>
      </c>
    </row>
    <row r="80" spans="1:16">
      <c r="A80" s="32">
        <v>40602</v>
      </c>
      <c r="B80" s="35">
        <v>197407</v>
      </c>
      <c r="C80" s="37">
        <v>1105827</v>
      </c>
      <c r="D80" s="38">
        <v>1946768</v>
      </c>
      <c r="E80" s="40">
        <v>2086371</v>
      </c>
      <c r="F80" s="62"/>
      <c r="G80" s="42">
        <f t="shared" si="40"/>
        <v>1303234</v>
      </c>
      <c r="H80" s="44">
        <f t="shared" si="50"/>
        <v>-18782</v>
      </c>
      <c r="I80" s="52">
        <f t="shared" si="41"/>
        <v>840941</v>
      </c>
      <c r="J80" s="54">
        <f t="shared" si="51"/>
        <v>10206</v>
      </c>
      <c r="K80" s="46">
        <f t="shared" si="42"/>
        <v>2144175</v>
      </c>
      <c r="L80" s="48">
        <f t="shared" si="52"/>
        <v>-8576</v>
      </c>
      <c r="M80" s="58">
        <f t="shared" si="43"/>
        <v>139603</v>
      </c>
      <c r="N80" s="60">
        <f t="shared" si="53"/>
        <v>16986</v>
      </c>
      <c r="O80" s="50">
        <f t="shared" si="44"/>
        <v>2283778</v>
      </c>
      <c r="P80" s="56">
        <f t="shared" si="54"/>
        <v>8410</v>
      </c>
    </row>
    <row r="81" spans="1:16">
      <c r="A81" s="32">
        <v>40632</v>
      </c>
      <c r="B81" s="35">
        <v>198022</v>
      </c>
      <c r="C81" s="37">
        <v>1108587</v>
      </c>
      <c r="D81" s="38">
        <v>1953974</v>
      </c>
      <c r="E81" s="40">
        <v>2078001</v>
      </c>
      <c r="F81" s="62"/>
      <c r="G81" s="42">
        <f t="shared" si="40"/>
        <v>1306609</v>
      </c>
      <c r="H81" s="44">
        <f t="shared" si="50"/>
        <v>3375</v>
      </c>
      <c r="I81" s="52">
        <f t="shared" si="41"/>
        <v>845387</v>
      </c>
      <c r="J81" s="54">
        <f t="shared" si="51"/>
        <v>4446</v>
      </c>
      <c r="K81" s="46">
        <f t="shared" si="42"/>
        <v>2151996</v>
      </c>
      <c r="L81" s="48">
        <f t="shared" si="52"/>
        <v>7821</v>
      </c>
      <c r="M81" s="58">
        <f t="shared" si="43"/>
        <v>124027</v>
      </c>
      <c r="N81" s="60">
        <f t="shared" si="53"/>
        <v>-15576</v>
      </c>
      <c r="O81" s="50">
        <f t="shared" si="44"/>
        <v>2276023</v>
      </c>
      <c r="P81" s="56">
        <f t="shared" si="54"/>
        <v>-7755</v>
      </c>
    </row>
    <row r="82" spans="1:16">
      <c r="A82" s="32">
        <v>40663</v>
      </c>
      <c r="B82" s="35">
        <v>199548</v>
      </c>
      <c r="C82" s="37">
        <v>1114233</v>
      </c>
      <c r="D82" s="38">
        <v>1969412</v>
      </c>
      <c r="E82" s="40">
        <v>2100381</v>
      </c>
      <c r="F82" s="62"/>
      <c r="G82" s="42">
        <f t="shared" si="40"/>
        <v>1313781</v>
      </c>
      <c r="H82" s="44">
        <f t="shared" si="50"/>
        <v>7172</v>
      </c>
      <c r="I82" s="52">
        <f t="shared" si="41"/>
        <v>855179</v>
      </c>
      <c r="J82" s="54">
        <f t="shared" si="51"/>
        <v>9792</v>
      </c>
      <c r="K82" s="46">
        <f t="shared" si="42"/>
        <v>2168960</v>
      </c>
      <c r="L82" s="48">
        <f t="shared" si="52"/>
        <v>16964</v>
      </c>
      <c r="M82" s="58">
        <f t="shared" si="43"/>
        <v>130969</v>
      </c>
      <c r="N82" s="60">
        <f t="shared" si="53"/>
        <v>6942</v>
      </c>
      <c r="O82" s="50">
        <f t="shared" si="44"/>
        <v>2299929</v>
      </c>
      <c r="P82" s="56">
        <f t="shared" si="54"/>
        <v>23906</v>
      </c>
    </row>
    <row r="83" spans="1:16">
      <c r="A83" s="32">
        <v>40693</v>
      </c>
      <c r="B83" s="35">
        <v>200942</v>
      </c>
      <c r="C83" s="37">
        <v>1116030</v>
      </c>
      <c r="D83" s="38">
        <v>1980054</v>
      </c>
      <c r="E83" s="40">
        <v>2126542</v>
      </c>
      <c r="F83" s="62"/>
      <c r="G83" s="42">
        <f t="shared" si="40"/>
        <v>1316972</v>
      </c>
      <c r="H83" s="44">
        <f t="shared" si="50"/>
        <v>3191</v>
      </c>
      <c r="I83" s="52">
        <f t="shared" si="41"/>
        <v>864024</v>
      </c>
      <c r="J83" s="54">
        <f t="shared" si="51"/>
        <v>8845</v>
      </c>
      <c r="K83" s="46">
        <f t="shared" si="42"/>
        <v>2180996</v>
      </c>
      <c r="L83" s="48">
        <f t="shared" si="52"/>
        <v>12036</v>
      </c>
      <c r="M83" s="58">
        <f t="shared" si="43"/>
        <v>146488</v>
      </c>
      <c r="N83" s="60">
        <f t="shared" si="53"/>
        <v>15519</v>
      </c>
      <c r="O83" s="50">
        <f t="shared" si="44"/>
        <v>2327484</v>
      </c>
      <c r="P83" s="56">
        <f t="shared" si="54"/>
        <v>27555</v>
      </c>
    </row>
    <row r="84" spans="1:16">
      <c r="A84" s="32">
        <v>40724</v>
      </c>
      <c r="B84" s="35">
        <v>203491</v>
      </c>
      <c r="C84" s="37">
        <v>1124061</v>
      </c>
      <c r="D84" s="38">
        <v>1985759</v>
      </c>
      <c r="E84" s="40">
        <v>2131482</v>
      </c>
      <c r="F84" s="62"/>
      <c r="G84" s="42">
        <f t="shared" si="40"/>
        <v>1327552</v>
      </c>
      <c r="H84" s="44">
        <f t="shared" ref="H84:H89" si="55">G84-G83</f>
        <v>10580</v>
      </c>
      <c r="I84" s="52">
        <f t="shared" si="41"/>
        <v>861698</v>
      </c>
      <c r="J84" s="54">
        <f t="shared" ref="J84:J89" si="56">I84-I83</f>
        <v>-2326</v>
      </c>
      <c r="K84" s="46">
        <f t="shared" si="42"/>
        <v>2189250</v>
      </c>
      <c r="L84" s="48">
        <f t="shared" ref="L84:L89" si="57">K84-K83</f>
        <v>8254</v>
      </c>
      <c r="M84" s="58">
        <f t="shared" si="43"/>
        <v>145723</v>
      </c>
      <c r="N84" s="60">
        <f t="shared" ref="N84:N89" si="58">M84-M83</f>
        <v>-765</v>
      </c>
      <c r="O84" s="50">
        <f t="shared" si="44"/>
        <v>2334973</v>
      </c>
      <c r="P84" s="56">
        <f t="shared" ref="P84:P89" si="59">O84-O83</f>
        <v>7489</v>
      </c>
    </row>
    <row r="85" spans="1:16">
      <c r="A85" s="32">
        <v>40754</v>
      </c>
      <c r="B85" s="35">
        <v>205505</v>
      </c>
      <c r="C85" s="37">
        <v>1119696</v>
      </c>
      <c r="D85" s="38">
        <v>1993809</v>
      </c>
      <c r="E85" s="40">
        <v>2127122</v>
      </c>
      <c r="F85" s="62"/>
      <c r="G85" s="42">
        <f t="shared" si="40"/>
        <v>1325201</v>
      </c>
      <c r="H85" s="44">
        <f t="shared" si="55"/>
        <v>-2351</v>
      </c>
      <c r="I85" s="52">
        <f t="shared" si="41"/>
        <v>874113</v>
      </c>
      <c r="J85" s="54">
        <f t="shared" si="56"/>
        <v>12415</v>
      </c>
      <c r="K85" s="46">
        <f t="shared" si="42"/>
        <v>2199314</v>
      </c>
      <c r="L85" s="48">
        <f t="shared" si="57"/>
        <v>10064</v>
      </c>
      <c r="M85" s="58">
        <f t="shared" si="43"/>
        <v>133313</v>
      </c>
      <c r="N85" s="60">
        <f t="shared" si="58"/>
        <v>-12410</v>
      </c>
      <c r="O85" s="50">
        <f t="shared" si="44"/>
        <v>2332627</v>
      </c>
      <c r="P85" s="56">
        <f t="shared" si="59"/>
        <v>-2346</v>
      </c>
    </row>
    <row r="86" spans="1:16">
      <c r="A86" s="32">
        <v>40785</v>
      </c>
      <c r="B86" s="35">
        <v>204517</v>
      </c>
      <c r="C86" s="37">
        <v>1131890</v>
      </c>
      <c r="D86" s="38">
        <v>2011716</v>
      </c>
      <c r="E86" s="40">
        <v>2158107</v>
      </c>
      <c r="F86" s="62"/>
      <c r="G86" s="42">
        <f t="shared" si="40"/>
        <v>1336407</v>
      </c>
      <c r="H86" s="44">
        <f t="shared" si="55"/>
        <v>11206</v>
      </c>
      <c r="I86" s="52">
        <f t="shared" si="41"/>
        <v>879826</v>
      </c>
      <c r="J86" s="54">
        <f t="shared" si="56"/>
        <v>5713</v>
      </c>
      <c r="K86" s="46">
        <f t="shared" si="42"/>
        <v>2216233</v>
      </c>
      <c r="L86" s="48">
        <f t="shared" si="57"/>
        <v>16919</v>
      </c>
      <c r="M86" s="58">
        <f t="shared" si="43"/>
        <v>146391</v>
      </c>
      <c r="N86" s="60">
        <f t="shared" si="58"/>
        <v>13078</v>
      </c>
      <c r="O86" s="50">
        <f t="shared" si="44"/>
        <v>2362624</v>
      </c>
      <c r="P86" s="56">
        <f t="shared" si="59"/>
        <v>29997</v>
      </c>
    </row>
    <row r="87" spans="1:16">
      <c r="A87" s="32">
        <v>40816</v>
      </c>
      <c r="B87" s="35">
        <v>205811</v>
      </c>
      <c r="C87" s="37">
        <v>1140537</v>
      </c>
      <c r="D87" s="38">
        <v>2031723</v>
      </c>
      <c r="E87" s="40">
        <v>2178254</v>
      </c>
      <c r="F87" s="62"/>
      <c r="G87" s="42">
        <f t="shared" si="40"/>
        <v>1346348</v>
      </c>
      <c r="H87" s="44">
        <f t="shared" si="55"/>
        <v>9941</v>
      </c>
      <c r="I87" s="52">
        <f t="shared" si="41"/>
        <v>891186</v>
      </c>
      <c r="J87" s="54">
        <f t="shared" si="56"/>
        <v>11360</v>
      </c>
      <c r="K87" s="46">
        <f t="shared" si="42"/>
        <v>2237534</v>
      </c>
      <c r="L87" s="48">
        <f t="shared" si="57"/>
        <v>21301</v>
      </c>
      <c r="M87" s="58">
        <f t="shared" si="43"/>
        <v>146531</v>
      </c>
      <c r="N87" s="60">
        <f t="shared" si="58"/>
        <v>140</v>
      </c>
      <c r="O87" s="50">
        <f t="shared" si="44"/>
        <v>2384065</v>
      </c>
      <c r="P87" s="56">
        <f t="shared" si="59"/>
        <v>21441</v>
      </c>
    </row>
    <row r="88" spans="1:16">
      <c r="A88" s="32">
        <v>40846</v>
      </c>
      <c r="B88" s="35">
        <v>207572</v>
      </c>
      <c r="C88" s="37">
        <v>1149851</v>
      </c>
      <c r="D88" s="38">
        <v>2037898</v>
      </c>
      <c r="E88" s="40">
        <v>2179396</v>
      </c>
      <c r="F88" s="62"/>
      <c r="G88" s="42">
        <f t="shared" ref="G88:G132" si="60">$B88+C88</f>
        <v>1357423</v>
      </c>
      <c r="H88" s="44">
        <f t="shared" si="55"/>
        <v>11075</v>
      </c>
      <c r="I88" s="52">
        <f t="shared" ref="I88:I132" si="61">K88-G88</f>
        <v>888047</v>
      </c>
      <c r="J88" s="54">
        <f t="shared" si="56"/>
        <v>-3139</v>
      </c>
      <c r="K88" s="46">
        <f t="shared" ref="K88:K132" si="62">$B88+D88</f>
        <v>2245470</v>
      </c>
      <c r="L88" s="48">
        <f t="shared" si="57"/>
        <v>7936</v>
      </c>
      <c r="M88" s="58">
        <f t="shared" ref="M88:M132" si="63">O88-K88</f>
        <v>141498</v>
      </c>
      <c r="N88" s="60">
        <f t="shared" si="58"/>
        <v>-5033</v>
      </c>
      <c r="O88" s="50">
        <f t="shared" ref="O88:O132" si="64">$B88+E88</f>
        <v>2386968</v>
      </c>
      <c r="P88" s="56">
        <f t="shared" si="59"/>
        <v>2903</v>
      </c>
    </row>
    <row r="89" spans="1:16">
      <c r="A89" s="32">
        <v>40877</v>
      </c>
      <c r="B89" s="35">
        <v>209086</v>
      </c>
      <c r="C89" s="37">
        <v>1171452</v>
      </c>
      <c r="D89" s="38">
        <v>2061870</v>
      </c>
      <c r="E89" s="40">
        <v>2212087</v>
      </c>
      <c r="F89" s="62"/>
      <c r="G89" s="42">
        <f t="shared" si="60"/>
        <v>1380538</v>
      </c>
      <c r="H89" s="44">
        <f t="shared" si="55"/>
        <v>23115</v>
      </c>
      <c r="I89" s="52">
        <f t="shared" si="61"/>
        <v>890418</v>
      </c>
      <c r="J89" s="54">
        <f t="shared" si="56"/>
        <v>2371</v>
      </c>
      <c r="K89" s="46">
        <f t="shared" si="62"/>
        <v>2270956</v>
      </c>
      <c r="L89" s="48">
        <f t="shared" si="57"/>
        <v>25486</v>
      </c>
      <c r="M89" s="58">
        <f t="shared" si="63"/>
        <v>150217</v>
      </c>
      <c r="N89" s="60">
        <f t="shared" si="58"/>
        <v>8719</v>
      </c>
      <c r="O89" s="50">
        <f t="shared" si="64"/>
        <v>2421173</v>
      </c>
      <c r="P89" s="56">
        <f t="shared" si="59"/>
        <v>34205</v>
      </c>
    </row>
    <row r="90" spans="1:16">
      <c r="A90" s="32">
        <v>40907</v>
      </c>
      <c r="B90" s="35">
        <v>212619</v>
      </c>
      <c r="C90" s="37">
        <v>1170396</v>
      </c>
      <c r="D90" s="38">
        <v>2072812</v>
      </c>
      <c r="E90" s="40">
        <v>2207221</v>
      </c>
      <c r="F90" s="62"/>
      <c r="G90" s="42">
        <f t="shared" si="60"/>
        <v>1383015</v>
      </c>
      <c r="H90" s="44">
        <f t="shared" ref="H90:H134" si="65">G90-G89</f>
        <v>2477</v>
      </c>
      <c r="I90" s="52">
        <f t="shared" si="61"/>
        <v>902416</v>
      </c>
      <c r="J90" s="54">
        <f t="shared" ref="J90:J134" si="66">I90-I89</f>
        <v>11998</v>
      </c>
      <c r="K90" s="46">
        <f t="shared" si="62"/>
        <v>2285431</v>
      </c>
      <c r="L90" s="48">
        <f t="shared" ref="L90:L134" si="67">K90-K89</f>
        <v>14475</v>
      </c>
      <c r="M90" s="58">
        <f t="shared" si="63"/>
        <v>134409</v>
      </c>
      <c r="N90" s="60">
        <f t="shared" ref="N90:N134" si="68">M90-M89</f>
        <v>-15808</v>
      </c>
      <c r="O90" s="50">
        <f t="shared" si="64"/>
        <v>2419840</v>
      </c>
      <c r="P90" s="56">
        <f t="shared" ref="P90:P134" si="69">O90-O89</f>
        <v>-1333</v>
      </c>
    </row>
    <row r="91" spans="1:16">
      <c r="A91" s="32">
        <v>40938</v>
      </c>
      <c r="B91" s="35">
        <v>209566</v>
      </c>
      <c r="C91" s="37">
        <v>1170894</v>
      </c>
      <c r="D91" s="38">
        <v>2074296</v>
      </c>
      <c r="E91" s="40">
        <v>2195498</v>
      </c>
      <c r="G91" s="42">
        <f t="shared" si="60"/>
        <v>1380460</v>
      </c>
      <c r="H91" s="44">
        <f t="shared" si="65"/>
        <v>-2555</v>
      </c>
      <c r="I91" s="52">
        <f t="shared" si="61"/>
        <v>903402</v>
      </c>
      <c r="J91" s="54">
        <f t="shared" si="66"/>
        <v>986</v>
      </c>
      <c r="K91" s="46">
        <f t="shared" si="62"/>
        <v>2283862</v>
      </c>
      <c r="L91" s="48">
        <f t="shared" si="67"/>
        <v>-1569</v>
      </c>
      <c r="M91" s="58">
        <f t="shared" si="63"/>
        <v>121202</v>
      </c>
      <c r="N91" s="60">
        <f t="shared" si="68"/>
        <v>-13207</v>
      </c>
      <c r="O91" s="50">
        <f t="shared" si="64"/>
        <v>2405064</v>
      </c>
      <c r="P91" s="56">
        <f t="shared" si="69"/>
        <v>-14776</v>
      </c>
    </row>
    <row r="92" spans="1:16">
      <c r="A92" s="32">
        <v>40968</v>
      </c>
      <c r="B92" s="35">
        <v>209434</v>
      </c>
      <c r="C92" s="37">
        <v>1180299</v>
      </c>
      <c r="D92" s="38">
        <v>2082801</v>
      </c>
      <c r="E92" s="40">
        <v>2215373</v>
      </c>
      <c r="G92" s="42">
        <f t="shared" si="60"/>
        <v>1389733</v>
      </c>
      <c r="H92" s="44">
        <f t="shared" si="65"/>
        <v>9273</v>
      </c>
      <c r="I92" s="52">
        <f t="shared" si="61"/>
        <v>902502</v>
      </c>
      <c r="J92" s="54">
        <f t="shared" si="66"/>
        <v>-900</v>
      </c>
      <c r="K92" s="46">
        <f t="shared" si="62"/>
        <v>2292235</v>
      </c>
      <c r="L92" s="48">
        <f t="shared" si="67"/>
        <v>8373</v>
      </c>
      <c r="M92" s="58">
        <f t="shared" si="63"/>
        <v>132572</v>
      </c>
      <c r="N92" s="60">
        <f t="shared" si="68"/>
        <v>11370</v>
      </c>
      <c r="O92" s="50">
        <f t="shared" si="64"/>
        <v>2424807</v>
      </c>
      <c r="P92" s="56">
        <f t="shared" si="69"/>
        <v>19743</v>
      </c>
    </row>
    <row r="93" spans="1:16">
      <c r="A93" s="32">
        <v>40998</v>
      </c>
      <c r="B93" s="35">
        <v>209277</v>
      </c>
      <c r="C93" s="37">
        <v>1189111</v>
      </c>
      <c r="D93" s="38">
        <v>2091283</v>
      </c>
      <c r="E93" s="40">
        <v>2218265</v>
      </c>
      <c r="G93" s="42">
        <f t="shared" si="60"/>
        <v>1398388</v>
      </c>
      <c r="H93" s="44">
        <f t="shared" si="65"/>
        <v>8655</v>
      </c>
      <c r="I93" s="52">
        <f t="shared" si="61"/>
        <v>902172</v>
      </c>
      <c r="J93" s="54">
        <f t="shared" si="66"/>
        <v>-330</v>
      </c>
      <c r="K93" s="46">
        <f t="shared" si="62"/>
        <v>2300560</v>
      </c>
      <c r="L93" s="48">
        <f t="shared" si="67"/>
        <v>8325</v>
      </c>
      <c r="M93" s="58">
        <f t="shared" si="63"/>
        <v>126982</v>
      </c>
      <c r="N93" s="60">
        <f t="shared" si="68"/>
        <v>-5590</v>
      </c>
      <c r="O93" s="50">
        <f t="shared" si="64"/>
        <v>2427542</v>
      </c>
      <c r="P93" s="56">
        <f t="shared" si="69"/>
        <v>2735</v>
      </c>
    </row>
    <row r="94" spans="1:16">
      <c r="A94" s="32">
        <v>41029</v>
      </c>
      <c r="B94" s="35">
        <v>210262</v>
      </c>
      <c r="C94" s="37">
        <v>1199679</v>
      </c>
      <c r="D94" s="38">
        <v>2106402</v>
      </c>
      <c r="E94" s="40">
        <v>2241578</v>
      </c>
      <c r="G94" s="42">
        <f t="shared" si="60"/>
        <v>1409941</v>
      </c>
      <c r="H94" s="44">
        <f t="shared" si="65"/>
        <v>11553</v>
      </c>
      <c r="I94" s="52">
        <f t="shared" si="61"/>
        <v>906723</v>
      </c>
      <c r="J94" s="54">
        <f t="shared" si="66"/>
        <v>4551</v>
      </c>
      <c r="K94" s="46">
        <f t="shared" si="62"/>
        <v>2316664</v>
      </c>
      <c r="L94" s="48">
        <f t="shared" si="67"/>
        <v>16104</v>
      </c>
      <c r="M94" s="58">
        <f t="shared" si="63"/>
        <v>135176</v>
      </c>
      <c r="N94" s="60">
        <f t="shared" si="68"/>
        <v>8194</v>
      </c>
      <c r="O94" s="50">
        <f t="shared" si="64"/>
        <v>2451840</v>
      </c>
      <c r="P94" s="56">
        <f t="shared" si="69"/>
        <v>24298</v>
      </c>
    </row>
    <row r="95" spans="1:16">
      <c r="A95" s="32">
        <v>41059</v>
      </c>
      <c r="B95" s="35">
        <v>212319</v>
      </c>
      <c r="C95" s="37">
        <v>1218002</v>
      </c>
      <c r="D95" s="38">
        <v>2128220</v>
      </c>
      <c r="E95" s="40">
        <v>2264132</v>
      </c>
      <c r="G95" s="42">
        <f t="shared" si="60"/>
        <v>1430321</v>
      </c>
      <c r="H95" s="44">
        <f t="shared" si="65"/>
        <v>20380</v>
      </c>
      <c r="I95" s="52">
        <f t="shared" si="61"/>
        <v>910218</v>
      </c>
      <c r="J95" s="54">
        <f t="shared" si="66"/>
        <v>3495</v>
      </c>
      <c r="K95" s="46">
        <f t="shared" si="62"/>
        <v>2340539</v>
      </c>
      <c r="L95" s="48">
        <f t="shared" si="67"/>
        <v>23875</v>
      </c>
      <c r="M95" s="58">
        <f t="shared" si="63"/>
        <v>135912</v>
      </c>
      <c r="N95" s="60">
        <f t="shared" si="68"/>
        <v>736</v>
      </c>
      <c r="O95" s="50">
        <f t="shared" si="64"/>
        <v>2476451</v>
      </c>
      <c r="P95" s="56">
        <f t="shared" si="69"/>
        <v>24611</v>
      </c>
    </row>
    <row r="96" spans="1:16">
      <c r="A96" s="32">
        <v>41090</v>
      </c>
      <c r="B96" s="35">
        <v>215187</v>
      </c>
      <c r="C96" s="37">
        <v>1235742</v>
      </c>
      <c r="D96" s="38">
        <v>2152549</v>
      </c>
      <c r="E96" s="40">
        <v>2280080</v>
      </c>
      <c r="G96" s="42">
        <f t="shared" si="60"/>
        <v>1450929</v>
      </c>
      <c r="H96" s="44">
        <f t="shared" si="65"/>
        <v>20608</v>
      </c>
      <c r="I96" s="52">
        <f t="shared" si="61"/>
        <v>916807</v>
      </c>
      <c r="J96" s="54">
        <f t="shared" si="66"/>
        <v>6589</v>
      </c>
      <c r="K96" s="46">
        <f t="shared" si="62"/>
        <v>2367736</v>
      </c>
      <c r="L96" s="48">
        <f t="shared" si="67"/>
        <v>27197</v>
      </c>
      <c r="M96" s="58">
        <f t="shared" si="63"/>
        <v>127531</v>
      </c>
      <c r="N96" s="60">
        <f t="shared" si="68"/>
        <v>-8381</v>
      </c>
      <c r="O96" s="50">
        <f t="shared" si="64"/>
        <v>2495267</v>
      </c>
      <c r="P96" s="56">
        <f t="shared" si="69"/>
        <v>18816</v>
      </c>
    </row>
    <row r="97" spans="1:16">
      <c r="A97" s="32">
        <v>41120</v>
      </c>
      <c r="B97" s="35">
        <v>216864</v>
      </c>
      <c r="C97" s="37">
        <v>1256708</v>
      </c>
      <c r="D97" s="38">
        <v>2173608</v>
      </c>
      <c r="E97" s="40">
        <v>2311336</v>
      </c>
      <c r="G97" s="42">
        <f t="shared" si="60"/>
        <v>1473572</v>
      </c>
      <c r="H97" s="44">
        <f t="shared" si="65"/>
        <v>22643</v>
      </c>
      <c r="I97" s="52">
        <f t="shared" si="61"/>
        <v>916900</v>
      </c>
      <c r="J97" s="54">
        <f t="shared" si="66"/>
        <v>93</v>
      </c>
      <c r="K97" s="46">
        <f t="shared" si="62"/>
        <v>2390472</v>
      </c>
      <c r="L97" s="48">
        <f t="shared" si="67"/>
        <v>22736</v>
      </c>
      <c r="M97" s="58">
        <f t="shared" si="63"/>
        <v>137728</v>
      </c>
      <c r="N97" s="60">
        <f t="shared" si="68"/>
        <v>10197</v>
      </c>
      <c r="O97" s="50">
        <f t="shared" si="64"/>
        <v>2528200</v>
      </c>
      <c r="P97" s="56">
        <f t="shared" si="69"/>
        <v>32933</v>
      </c>
    </row>
    <row r="98" spans="1:16">
      <c r="A98" s="32">
        <v>41151</v>
      </c>
      <c r="B98" s="35">
        <v>215925</v>
      </c>
      <c r="C98" s="37">
        <v>1268528</v>
      </c>
      <c r="D98" s="38">
        <v>2184897</v>
      </c>
      <c r="E98" s="40">
        <v>2321982</v>
      </c>
      <c r="G98" s="42">
        <f t="shared" si="60"/>
        <v>1484453</v>
      </c>
      <c r="H98" s="44">
        <f t="shared" si="65"/>
        <v>10881</v>
      </c>
      <c r="I98" s="52">
        <f t="shared" si="61"/>
        <v>916369</v>
      </c>
      <c r="J98" s="54">
        <f t="shared" si="66"/>
        <v>-531</v>
      </c>
      <c r="K98" s="46">
        <f t="shared" si="62"/>
        <v>2400822</v>
      </c>
      <c r="L98" s="48">
        <f t="shared" si="67"/>
        <v>10350</v>
      </c>
      <c r="M98" s="58">
        <f t="shared" si="63"/>
        <v>137085</v>
      </c>
      <c r="N98" s="60">
        <f t="shared" si="68"/>
        <v>-643</v>
      </c>
      <c r="O98" s="50">
        <f t="shared" si="64"/>
        <v>2537907</v>
      </c>
      <c r="P98" s="56">
        <f t="shared" si="69"/>
        <v>9707</v>
      </c>
    </row>
    <row r="99" spans="1:16">
      <c r="A99" s="32">
        <v>41182</v>
      </c>
      <c r="B99" s="35">
        <v>214687</v>
      </c>
      <c r="C99" s="37">
        <v>1291612</v>
      </c>
      <c r="D99" s="38">
        <v>2195038</v>
      </c>
      <c r="E99" s="40">
        <v>2323372</v>
      </c>
      <c r="G99" s="42">
        <f t="shared" si="60"/>
        <v>1506299</v>
      </c>
      <c r="H99" s="44">
        <f t="shared" si="65"/>
        <v>21846</v>
      </c>
      <c r="I99" s="52">
        <f t="shared" si="61"/>
        <v>903426</v>
      </c>
      <c r="J99" s="54">
        <f t="shared" si="66"/>
        <v>-12943</v>
      </c>
      <c r="K99" s="46">
        <f t="shared" si="62"/>
        <v>2409725</v>
      </c>
      <c r="L99" s="48">
        <f t="shared" si="67"/>
        <v>8903</v>
      </c>
      <c r="M99" s="58">
        <f t="shared" si="63"/>
        <v>128334</v>
      </c>
      <c r="N99" s="60">
        <f t="shared" si="68"/>
        <v>-8751</v>
      </c>
      <c r="O99" s="50">
        <f t="shared" si="64"/>
        <v>2538059</v>
      </c>
      <c r="P99" s="56">
        <f t="shared" si="69"/>
        <v>152</v>
      </c>
    </row>
    <row r="100" spans="1:16">
      <c r="A100" s="32">
        <v>41212</v>
      </c>
      <c r="B100" s="35">
        <v>214362</v>
      </c>
      <c r="C100" s="37">
        <v>1347219</v>
      </c>
      <c r="D100" s="38">
        <v>2239636</v>
      </c>
      <c r="E100" s="40">
        <v>2379232</v>
      </c>
      <c r="G100" s="42">
        <f t="shared" si="60"/>
        <v>1561581</v>
      </c>
      <c r="H100" s="44">
        <f t="shared" si="65"/>
        <v>55282</v>
      </c>
      <c r="I100" s="52">
        <f t="shared" si="61"/>
        <v>892417</v>
      </c>
      <c r="J100" s="54">
        <f t="shared" si="66"/>
        <v>-11009</v>
      </c>
      <c r="K100" s="46">
        <f t="shared" si="62"/>
        <v>2453998</v>
      </c>
      <c r="L100" s="48">
        <f t="shared" si="67"/>
        <v>44273</v>
      </c>
      <c r="M100" s="58">
        <f t="shared" si="63"/>
        <v>139596</v>
      </c>
      <c r="N100" s="60">
        <f t="shared" si="68"/>
        <v>11262</v>
      </c>
      <c r="O100" s="50">
        <f t="shared" si="64"/>
        <v>2593594</v>
      </c>
      <c r="P100" s="56">
        <f t="shared" si="69"/>
        <v>55535</v>
      </c>
    </row>
    <row r="101" spans="1:16">
      <c r="A101" s="32">
        <v>41243</v>
      </c>
      <c r="B101" s="35">
        <v>214223</v>
      </c>
      <c r="C101" s="37">
        <v>1373052</v>
      </c>
      <c r="D101" s="38">
        <v>2256965</v>
      </c>
      <c r="E101" s="40">
        <v>2396709</v>
      </c>
      <c r="G101" s="42">
        <f t="shared" si="60"/>
        <v>1587275</v>
      </c>
      <c r="H101" s="44">
        <f t="shared" si="65"/>
        <v>25694</v>
      </c>
      <c r="I101" s="52">
        <f t="shared" si="61"/>
        <v>883913</v>
      </c>
      <c r="J101" s="54">
        <f t="shared" si="66"/>
        <v>-8504</v>
      </c>
      <c r="K101" s="46">
        <f t="shared" si="62"/>
        <v>2471188</v>
      </c>
      <c r="L101" s="48">
        <f t="shared" si="67"/>
        <v>17190</v>
      </c>
      <c r="M101" s="58">
        <f t="shared" si="63"/>
        <v>139744</v>
      </c>
      <c r="N101" s="60">
        <f t="shared" si="68"/>
        <v>148</v>
      </c>
      <c r="O101" s="50">
        <f t="shared" si="64"/>
        <v>2610932</v>
      </c>
      <c r="P101" s="56">
        <f t="shared" si="69"/>
        <v>17338</v>
      </c>
    </row>
    <row r="102" spans="1:16">
      <c r="A102" s="32">
        <v>41273</v>
      </c>
      <c r="B102" s="35">
        <v>216262</v>
      </c>
      <c r="C102" s="37">
        <v>1365707</v>
      </c>
      <c r="D102" s="38">
        <v>2231601</v>
      </c>
      <c r="E102" s="40">
        <v>2342627</v>
      </c>
      <c r="G102" s="42">
        <f t="shared" si="60"/>
        <v>1581969</v>
      </c>
      <c r="H102" s="44">
        <f t="shared" si="65"/>
        <v>-5306</v>
      </c>
      <c r="I102" s="52">
        <f t="shared" si="61"/>
        <v>865894</v>
      </c>
      <c r="J102" s="54">
        <f t="shared" si="66"/>
        <v>-18019</v>
      </c>
      <c r="K102" s="46">
        <f t="shared" si="62"/>
        <v>2447863</v>
      </c>
      <c r="L102" s="48">
        <f t="shared" si="67"/>
        <v>-23325</v>
      </c>
      <c r="M102" s="58">
        <f t="shared" si="63"/>
        <v>111026</v>
      </c>
      <c r="N102" s="60">
        <f t="shared" si="68"/>
        <v>-28718</v>
      </c>
      <c r="O102" s="50">
        <f t="shared" si="64"/>
        <v>2558889</v>
      </c>
      <c r="P102" s="56">
        <f t="shared" si="69"/>
        <v>-52043</v>
      </c>
    </row>
    <row r="103" spans="1:16">
      <c r="A103" s="32">
        <v>41304</v>
      </c>
      <c r="B103" s="35">
        <v>212697</v>
      </c>
      <c r="C103" s="37">
        <v>1363017</v>
      </c>
      <c r="D103" s="38">
        <v>2219542</v>
      </c>
      <c r="E103" s="40">
        <v>2329379</v>
      </c>
      <c r="G103" s="42">
        <f t="shared" si="60"/>
        <v>1575714</v>
      </c>
      <c r="H103" s="44">
        <f t="shared" si="65"/>
        <v>-6255</v>
      </c>
      <c r="I103" s="52">
        <f t="shared" si="61"/>
        <v>856525</v>
      </c>
      <c r="J103" s="54">
        <f t="shared" si="66"/>
        <v>-9369</v>
      </c>
      <c r="K103" s="46">
        <f t="shared" si="62"/>
        <v>2432239</v>
      </c>
      <c r="L103" s="48">
        <f t="shared" si="67"/>
        <v>-15624</v>
      </c>
      <c r="M103" s="58">
        <f t="shared" si="63"/>
        <v>109837</v>
      </c>
      <c r="N103" s="60">
        <f t="shared" si="68"/>
        <v>-1189</v>
      </c>
      <c r="O103" s="50">
        <f t="shared" si="64"/>
        <v>2542076</v>
      </c>
      <c r="P103" s="56">
        <f t="shared" si="69"/>
        <v>-16813</v>
      </c>
    </row>
    <row r="104" spans="1:16">
      <c r="A104" s="32">
        <v>41333</v>
      </c>
      <c r="B104" s="35">
        <v>212135</v>
      </c>
      <c r="C104" s="37">
        <v>1366127</v>
      </c>
      <c r="D104" s="38">
        <v>2215922</v>
      </c>
      <c r="E104" s="40">
        <v>2344294</v>
      </c>
      <c r="G104" s="42">
        <f t="shared" si="60"/>
        <v>1578262</v>
      </c>
      <c r="H104" s="44">
        <f t="shared" si="65"/>
        <v>2548</v>
      </c>
      <c r="I104" s="52">
        <f t="shared" si="61"/>
        <v>849795</v>
      </c>
      <c r="J104" s="54">
        <f t="shared" si="66"/>
        <v>-6730</v>
      </c>
      <c r="K104" s="46">
        <f t="shared" si="62"/>
        <v>2428057</v>
      </c>
      <c r="L104" s="48">
        <f t="shared" si="67"/>
        <v>-4182</v>
      </c>
      <c r="M104" s="58">
        <f t="shared" si="63"/>
        <v>128372</v>
      </c>
      <c r="N104" s="60">
        <f t="shared" si="68"/>
        <v>18535</v>
      </c>
      <c r="O104" s="50">
        <f t="shared" si="64"/>
        <v>2556429</v>
      </c>
      <c r="P104" s="56">
        <f t="shared" si="69"/>
        <v>14353</v>
      </c>
    </row>
    <row r="105" spans="1:16">
      <c r="A105" s="32">
        <v>41363</v>
      </c>
      <c r="B105" s="35">
        <v>214668</v>
      </c>
      <c r="C105" s="37">
        <v>1356624</v>
      </c>
      <c r="D105" s="38">
        <v>2208849</v>
      </c>
      <c r="E105" s="40">
        <v>2332927</v>
      </c>
      <c r="G105" s="42">
        <f t="shared" si="60"/>
        <v>1571292</v>
      </c>
      <c r="H105" s="44">
        <f t="shared" si="65"/>
        <v>-6970</v>
      </c>
      <c r="I105" s="52">
        <f t="shared" si="61"/>
        <v>852225</v>
      </c>
      <c r="J105" s="54">
        <f t="shared" si="66"/>
        <v>2430</v>
      </c>
      <c r="K105" s="46">
        <f t="shared" si="62"/>
        <v>2423517</v>
      </c>
      <c r="L105" s="48">
        <f t="shared" si="67"/>
        <v>-4540</v>
      </c>
      <c r="M105" s="58">
        <f t="shared" si="63"/>
        <v>124078</v>
      </c>
      <c r="N105" s="60">
        <f t="shared" si="68"/>
        <v>-4294</v>
      </c>
      <c r="O105" s="50">
        <f t="shared" si="64"/>
        <v>2547595</v>
      </c>
      <c r="P105" s="56">
        <f t="shared" si="69"/>
        <v>-8834</v>
      </c>
    </row>
    <row r="106" spans="1:16">
      <c r="A106" s="32">
        <v>41394</v>
      </c>
      <c r="B106" s="35">
        <v>217141</v>
      </c>
      <c r="C106" s="37">
        <v>1386084</v>
      </c>
      <c r="D106" s="38">
        <v>2236579</v>
      </c>
      <c r="E106" s="40">
        <v>2365244</v>
      </c>
      <c r="G106" s="42">
        <f t="shared" si="60"/>
        <v>1603225</v>
      </c>
      <c r="H106" s="44">
        <f t="shared" si="65"/>
        <v>31933</v>
      </c>
      <c r="I106" s="52">
        <f t="shared" si="61"/>
        <v>850495</v>
      </c>
      <c r="J106" s="54">
        <f t="shared" si="66"/>
        <v>-1730</v>
      </c>
      <c r="K106" s="46">
        <f t="shared" si="62"/>
        <v>2453720</v>
      </c>
      <c r="L106" s="48">
        <f t="shared" si="67"/>
        <v>30203</v>
      </c>
      <c r="M106" s="58">
        <f t="shared" si="63"/>
        <v>128665</v>
      </c>
      <c r="N106" s="60">
        <f t="shared" si="68"/>
        <v>4587</v>
      </c>
      <c r="O106" s="50">
        <f t="shared" si="64"/>
        <v>2582385</v>
      </c>
      <c r="P106" s="56">
        <f t="shared" si="69"/>
        <v>34790</v>
      </c>
    </row>
    <row r="107" spans="1:16">
      <c r="A107" s="32">
        <v>41424</v>
      </c>
      <c r="B107" s="35">
        <v>217885</v>
      </c>
      <c r="C107" s="37">
        <v>1390986</v>
      </c>
      <c r="D107" s="38">
        <v>2241968</v>
      </c>
      <c r="E107" s="40">
        <v>2368803</v>
      </c>
      <c r="G107" s="42">
        <f t="shared" si="60"/>
        <v>1608871</v>
      </c>
      <c r="H107" s="44">
        <f t="shared" si="65"/>
        <v>5646</v>
      </c>
      <c r="I107" s="52">
        <f t="shared" si="61"/>
        <v>850982</v>
      </c>
      <c r="J107" s="54">
        <f t="shared" si="66"/>
        <v>487</v>
      </c>
      <c r="K107" s="46">
        <f t="shared" si="62"/>
        <v>2459853</v>
      </c>
      <c r="L107" s="48">
        <f t="shared" si="67"/>
        <v>6133</v>
      </c>
      <c r="M107" s="58">
        <f t="shared" si="63"/>
        <v>126835</v>
      </c>
      <c r="N107" s="60">
        <f t="shared" si="68"/>
        <v>-1830</v>
      </c>
      <c r="O107" s="50">
        <f t="shared" si="64"/>
        <v>2586688</v>
      </c>
      <c r="P107" s="56">
        <f t="shared" si="69"/>
        <v>4303</v>
      </c>
    </row>
    <row r="108" spans="1:16">
      <c r="A108" s="32">
        <v>41455</v>
      </c>
      <c r="B108" s="35">
        <v>219601</v>
      </c>
      <c r="C108" s="37">
        <v>1390333</v>
      </c>
      <c r="D108" s="38">
        <v>2233855</v>
      </c>
      <c r="E108" s="40">
        <v>2374782</v>
      </c>
      <c r="G108" s="42">
        <f t="shared" si="60"/>
        <v>1609934</v>
      </c>
      <c r="H108" s="44">
        <f t="shared" si="65"/>
        <v>1063</v>
      </c>
      <c r="I108" s="52">
        <f t="shared" si="61"/>
        <v>843522</v>
      </c>
      <c r="J108" s="54">
        <f t="shared" si="66"/>
        <v>-7460</v>
      </c>
      <c r="K108" s="46">
        <f t="shared" si="62"/>
        <v>2453456</v>
      </c>
      <c r="L108" s="48">
        <f t="shared" si="67"/>
        <v>-6397</v>
      </c>
      <c r="M108" s="58">
        <f t="shared" si="63"/>
        <v>140927</v>
      </c>
      <c r="N108" s="60">
        <f t="shared" si="68"/>
        <v>14092</v>
      </c>
      <c r="O108" s="50">
        <f t="shared" si="64"/>
        <v>2594383</v>
      </c>
      <c r="P108" s="56">
        <f t="shared" si="69"/>
        <v>7695</v>
      </c>
    </row>
    <row r="109" spans="1:16">
      <c r="A109" s="32">
        <v>41485</v>
      </c>
      <c r="B109" s="35">
        <v>221042</v>
      </c>
      <c r="C109" s="37">
        <v>1399074</v>
      </c>
      <c r="D109" s="38">
        <v>2240807</v>
      </c>
      <c r="E109" s="40">
        <v>2360015</v>
      </c>
      <c r="G109" s="42">
        <f t="shared" si="60"/>
        <v>1620116</v>
      </c>
      <c r="H109" s="44">
        <f t="shared" si="65"/>
        <v>10182</v>
      </c>
      <c r="I109" s="52">
        <f t="shared" si="61"/>
        <v>841733</v>
      </c>
      <c r="J109" s="54">
        <f t="shared" si="66"/>
        <v>-1789</v>
      </c>
      <c r="K109" s="46">
        <f t="shared" si="62"/>
        <v>2461849</v>
      </c>
      <c r="L109" s="48">
        <f t="shared" si="67"/>
        <v>8393</v>
      </c>
      <c r="M109" s="58">
        <f t="shared" si="63"/>
        <v>119208</v>
      </c>
      <c r="N109" s="60">
        <f t="shared" si="68"/>
        <v>-21719</v>
      </c>
      <c r="O109" s="50">
        <f t="shared" si="64"/>
        <v>2581057</v>
      </c>
      <c r="P109" s="56">
        <f t="shared" si="69"/>
        <v>-13326</v>
      </c>
    </row>
    <row r="110" spans="1:16">
      <c r="A110" s="32">
        <v>41516</v>
      </c>
      <c r="B110" s="35">
        <v>220683</v>
      </c>
      <c r="C110" s="37">
        <v>1412160</v>
      </c>
      <c r="D110" s="38">
        <v>2256549</v>
      </c>
      <c r="E110" s="40">
        <v>2285987</v>
      </c>
      <c r="G110" s="42">
        <f t="shared" si="60"/>
        <v>1632843</v>
      </c>
      <c r="H110" s="44">
        <f t="shared" si="65"/>
        <v>12727</v>
      </c>
      <c r="I110" s="52">
        <f t="shared" si="61"/>
        <v>844389</v>
      </c>
      <c r="J110" s="54">
        <f t="shared" si="66"/>
        <v>2656</v>
      </c>
      <c r="K110" s="46">
        <f t="shared" si="62"/>
        <v>2477232</v>
      </c>
      <c r="L110" s="48">
        <f t="shared" si="67"/>
        <v>15383</v>
      </c>
      <c r="M110" s="58">
        <f t="shared" si="63"/>
        <v>29438</v>
      </c>
      <c r="N110" s="60">
        <f t="shared" si="68"/>
        <v>-89770</v>
      </c>
      <c r="O110" s="50">
        <f t="shared" si="64"/>
        <v>2506670</v>
      </c>
      <c r="P110" s="56">
        <f t="shared" si="69"/>
        <v>-74387</v>
      </c>
    </row>
    <row r="111" spans="1:16">
      <c r="A111" s="32">
        <v>41547</v>
      </c>
      <c r="B111" s="35">
        <v>220897</v>
      </c>
      <c r="C111" s="37">
        <v>1424801</v>
      </c>
      <c r="D111" s="38">
        <v>2262171</v>
      </c>
      <c r="E111" s="40">
        <v>2289957</v>
      </c>
      <c r="G111" s="42">
        <f t="shared" si="60"/>
        <v>1645698</v>
      </c>
      <c r="H111" s="44">
        <f t="shared" si="65"/>
        <v>12855</v>
      </c>
      <c r="I111" s="52">
        <f t="shared" si="61"/>
        <v>837370</v>
      </c>
      <c r="J111" s="54">
        <f t="shared" si="66"/>
        <v>-7019</v>
      </c>
      <c r="K111" s="46">
        <f t="shared" si="62"/>
        <v>2483068</v>
      </c>
      <c r="L111" s="48">
        <f t="shared" si="67"/>
        <v>5836</v>
      </c>
      <c r="M111" s="58">
        <f t="shared" si="63"/>
        <v>27786</v>
      </c>
      <c r="N111" s="60">
        <f t="shared" si="68"/>
        <v>-1652</v>
      </c>
      <c r="O111" s="50">
        <f t="shared" si="64"/>
        <v>2510854</v>
      </c>
      <c r="P111" s="56">
        <f t="shared" si="69"/>
        <v>4184</v>
      </c>
    </row>
    <row r="112" spans="1:16">
      <c r="A112" s="32">
        <v>41577</v>
      </c>
      <c r="B112" s="35">
        <v>221494</v>
      </c>
      <c r="C112" s="37">
        <v>1451611</v>
      </c>
      <c r="D112" s="38">
        <v>2287944</v>
      </c>
      <c r="E112" s="40">
        <v>2321407</v>
      </c>
      <c r="G112" s="42">
        <f t="shared" si="60"/>
        <v>1673105</v>
      </c>
      <c r="H112" s="44">
        <f t="shared" si="65"/>
        <v>27407</v>
      </c>
      <c r="I112" s="52">
        <f t="shared" si="61"/>
        <v>836333</v>
      </c>
      <c r="J112" s="54">
        <f t="shared" si="66"/>
        <v>-1037</v>
      </c>
      <c r="K112" s="46">
        <f t="shared" si="62"/>
        <v>2509438</v>
      </c>
      <c r="L112" s="48">
        <f t="shared" si="67"/>
        <v>26370</v>
      </c>
      <c r="M112" s="58">
        <f t="shared" si="63"/>
        <v>33463</v>
      </c>
      <c r="N112" s="60">
        <f t="shared" si="68"/>
        <v>5677</v>
      </c>
      <c r="O112" s="50">
        <f t="shared" si="64"/>
        <v>2542901</v>
      </c>
      <c r="P112" s="56">
        <f t="shared" si="69"/>
        <v>32047</v>
      </c>
    </row>
    <row r="113" spans="1:16">
      <c r="A113" s="32">
        <v>41608</v>
      </c>
      <c r="B113" s="35">
        <v>222868</v>
      </c>
      <c r="C113" s="37">
        <v>1462054</v>
      </c>
      <c r="D113" s="38">
        <v>2296490</v>
      </c>
      <c r="E113" s="40">
        <v>2323063</v>
      </c>
      <c r="G113" s="42">
        <f t="shared" si="60"/>
        <v>1684922</v>
      </c>
      <c r="H113" s="44">
        <f t="shared" si="65"/>
        <v>11817</v>
      </c>
      <c r="I113" s="52">
        <f t="shared" si="61"/>
        <v>834436</v>
      </c>
      <c r="J113" s="54">
        <f t="shared" si="66"/>
        <v>-1897</v>
      </c>
      <c r="K113" s="46">
        <f t="shared" si="62"/>
        <v>2519358</v>
      </c>
      <c r="L113" s="48">
        <f t="shared" si="67"/>
        <v>9920</v>
      </c>
      <c r="M113" s="58">
        <f t="shared" si="63"/>
        <v>26573</v>
      </c>
      <c r="N113" s="60">
        <f t="shared" si="68"/>
        <v>-6890</v>
      </c>
      <c r="O113" s="50">
        <f t="shared" si="64"/>
        <v>2545931</v>
      </c>
      <c r="P113" s="56">
        <f t="shared" si="69"/>
        <v>3030</v>
      </c>
    </row>
    <row r="114" spans="1:16">
      <c r="A114" s="32">
        <v>41638</v>
      </c>
      <c r="B114" s="35">
        <v>226563</v>
      </c>
      <c r="C114" s="37">
        <v>1448146</v>
      </c>
      <c r="D114" s="38">
        <v>2293861</v>
      </c>
      <c r="E114" s="40">
        <v>2319357</v>
      </c>
      <c r="G114" s="42">
        <f t="shared" si="60"/>
        <v>1674709</v>
      </c>
      <c r="H114" s="44">
        <f t="shared" si="65"/>
        <v>-10213</v>
      </c>
      <c r="I114" s="52">
        <f t="shared" si="61"/>
        <v>845715</v>
      </c>
      <c r="J114" s="54">
        <f t="shared" si="66"/>
        <v>11279</v>
      </c>
      <c r="K114" s="46">
        <f t="shared" si="62"/>
        <v>2520424</v>
      </c>
      <c r="L114" s="48">
        <f t="shared" si="67"/>
        <v>1066</v>
      </c>
      <c r="M114" s="58">
        <f t="shared" si="63"/>
        <v>25496</v>
      </c>
      <c r="N114" s="60">
        <f t="shared" si="68"/>
        <v>-1077</v>
      </c>
      <c r="O114" s="50">
        <f t="shared" si="64"/>
        <v>2545920</v>
      </c>
      <c r="P114" s="56">
        <f t="shared" si="69"/>
        <v>-11</v>
      </c>
    </row>
    <row r="115" spans="1:16">
      <c r="A115" s="32">
        <v>41669</v>
      </c>
      <c r="B115" s="35">
        <v>213529</v>
      </c>
      <c r="C115" s="37">
        <v>1453918</v>
      </c>
      <c r="D115" s="38">
        <v>2294261</v>
      </c>
      <c r="E115" s="40">
        <v>2318957</v>
      </c>
      <c r="G115" s="42">
        <f t="shared" si="60"/>
        <v>1667447</v>
      </c>
      <c r="H115" s="44">
        <f t="shared" si="65"/>
        <v>-7262</v>
      </c>
      <c r="I115" s="52">
        <f t="shared" si="61"/>
        <v>840343</v>
      </c>
      <c r="J115" s="54">
        <f t="shared" si="66"/>
        <v>-5372</v>
      </c>
      <c r="K115" s="46">
        <f t="shared" si="62"/>
        <v>2507790</v>
      </c>
      <c r="L115" s="48">
        <f t="shared" si="67"/>
        <v>-12634</v>
      </c>
      <c r="M115" s="58">
        <f t="shared" si="63"/>
        <v>24696</v>
      </c>
      <c r="N115" s="60">
        <f t="shared" si="68"/>
        <v>-800</v>
      </c>
      <c r="O115" s="50">
        <f t="shared" si="64"/>
        <v>2532486</v>
      </c>
      <c r="P115" s="56">
        <f t="shared" si="69"/>
        <v>-13434</v>
      </c>
    </row>
    <row r="116" spans="1:16">
      <c r="A116" s="32">
        <v>41698</v>
      </c>
      <c r="B116" s="35">
        <v>213708</v>
      </c>
      <c r="C116" s="37">
        <v>1462026</v>
      </c>
      <c r="D116" s="38">
        <v>2307937</v>
      </c>
      <c r="E116" s="40">
        <v>2334213</v>
      </c>
      <c r="G116" s="42">
        <f t="shared" si="60"/>
        <v>1675734</v>
      </c>
      <c r="H116" s="44">
        <f t="shared" si="65"/>
        <v>8287</v>
      </c>
      <c r="I116" s="52">
        <f t="shared" si="61"/>
        <v>845911</v>
      </c>
      <c r="J116" s="54">
        <f t="shared" si="66"/>
        <v>5568</v>
      </c>
      <c r="K116" s="46">
        <f t="shared" si="62"/>
        <v>2521645</v>
      </c>
      <c r="L116" s="48">
        <f t="shared" si="67"/>
        <v>13855</v>
      </c>
      <c r="M116" s="58">
        <f t="shared" si="63"/>
        <v>26276</v>
      </c>
      <c r="N116" s="60">
        <f t="shared" si="68"/>
        <v>1580</v>
      </c>
      <c r="O116" s="50">
        <f t="shared" si="64"/>
        <v>2547921</v>
      </c>
      <c r="P116" s="56">
        <f t="shared" si="69"/>
        <v>15435</v>
      </c>
    </row>
    <row r="117" spans="1:16">
      <c r="A117" s="32">
        <v>41728</v>
      </c>
      <c r="B117" s="35">
        <v>215622</v>
      </c>
      <c r="C117" s="37">
        <v>1454097</v>
      </c>
      <c r="D117" s="38">
        <v>2302465</v>
      </c>
      <c r="E117" s="40">
        <v>2323506</v>
      </c>
      <c r="G117" s="42">
        <f t="shared" si="60"/>
        <v>1669719</v>
      </c>
      <c r="H117" s="44">
        <f t="shared" si="65"/>
        <v>-6015</v>
      </c>
      <c r="I117" s="52">
        <f t="shared" si="61"/>
        <v>848368</v>
      </c>
      <c r="J117" s="54">
        <f t="shared" si="66"/>
        <v>2457</v>
      </c>
      <c r="K117" s="46">
        <f t="shared" si="62"/>
        <v>2518087</v>
      </c>
      <c r="L117" s="48">
        <f t="shared" si="67"/>
        <v>-3558</v>
      </c>
      <c r="M117" s="58">
        <f t="shared" si="63"/>
        <v>21041</v>
      </c>
      <c r="N117" s="60">
        <f t="shared" si="68"/>
        <v>-5235</v>
      </c>
      <c r="O117" s="50">
        <f t="shared" si="64"/>
        <v>2539128</v>
      </c>
      <c r="P117" s="56">
        <f t="shared" si="69"/>
        <v>-8793</v>
      </c>
    </row>
    <row r="118" spans="1:16">
      <c r="A118" s="32">
        <v>41759</v>
      </c>
      <c r="B118" s="35">
        <v>217048</v>
      </c>
      <c r="C118" s="37">
        <v>1489916</v>
      </c>
      <c r="D118" s="38">
        <v>2333215</v>
      </c>
      <c r="E118" s="40">
        <v>2356933</v>
      </c>
      <c r="G118" s="42">
        <f t="shared" si="60"/>
        <v>1706964</v>
      </c>
      <c r="H118" s="44">
        <f t="shared" si="65"/>
        <v>37245</v>
      </c>
      <c r="I118" s="52">
        <f t="shared" si="61"/>
        <v>843299</v>
      </c>
      <c r="J118" s="54">
        <f t="shared" si="66"/>
        <v>-5069</v>
      </c>
      <c r="K118" s="46">
        <f t="shared" si="62"/>
        <v>2550263</v>
      </c>
      <c r="L118" s="48">
        <f t="shared" si="67"/>
        <v>32176</v>
      </c>
      <c r="M118" s="58">
        <f t="shared" si="63"/>
        <v>23718</v>
      </c>
      <c r="N118" s="60">
        <f t="shared" si="68"/>
        <v>2677</v>
      </c>
      <c r="O118" s="50">
        <f t="shared" si="64"/>
        <v>2573981</v>
      </c>
      <c r="P118" s="56">
        <f t="shared" si="69"/>
        <v>34853</v>
      </c>
    </row>
    <row r="119" spans="1:16">
      <c r="A119" s="32">
        <v>41789</v>
      </c>
      <c r="B119" s="35">
        <v>218313</v>
      </c>
      <c r="C119" s="37">
        <v>1501680</v>
      </c>
      <c r="D119" s="38">
        <v>2351817</v>
      </c>
      <c r="E119" s="40">
        <v>2373336</v>
      </c>
      <c r="G119" s="42">
        <f t="shared" si="60"/>
        <v>1719993</v>
      </c>
      <c r="H119" s="44">
        <f t="shared" si="65"/>
        <v>13029</v>
      </c>
      <c r="I119" s="52">
        <f t="shared" si="61"/>
        <v>850137</v>
      </c>
      <c r="J119" s="54">
        <f t="shared" si="66"/>
        <v>6838</v>
      </c>
      <c r="K119" s="46">
        <f t="shared" si="62"/>
        <v>2570130</v>
      </c>
      <c r="L119" s="48">
        <f t="shared" si="67"/>
        <v>19867</v>
      </c>
      <c r="M119" s="58">
        <f t="shared" si="63"/>
        <v>21519</v>
      </c>
      <c r="N119" s="60">
        <f t="shared" si="68"/>
        <v>-2199</v>
      </c>
      <c r="O119" s="50">
        <f t="shared" si="64"/>
        <v>2591649</v>
      </c>
      <c r="P119" s="56">
        <f t="shared" si="69"/>
        <v>17668</v>
      </c>
    </row>
    <row r="120" spans="1:16">
      <c r="A120" s="32">
        <v>41820</v>
      </c>
      <c r="B120" s="35">
        <v>220257</v>
      </c>
      <c r="C120" s="37">
        <v>1493345</v>
      </c>
      <c r="D120" s="38">
        <v>2340595</v>
      </c>
      <c r="E120" s="40">
        <v>2365170</v>
      </c>
      <c r="G120" s="42">
        <f t="shared" si="60"/>
        <v>1713602</v>
      </c>
      <c r="H120" s="44">
        <f t="shared" si="65"/>
        <v>-6391</v>
      </c>
      <c r="I120" s="52">
        <f t="shared" si="61"/>
        <v>847250</v>
      </c>
      <c r="J120" s="54">
        <f t="shared" si="66"/>
        <v>-2887</v>
      </c>
      <c r="K120" s="46">
        <f t="shared" si="62"/>
        <v>2560852</v>
      </c>
      <c r="L120" s="48">
        <f t="shared" si="67"/>
        <v>-9278</v>
      </c>
      <c r="M120" s="58">
        <f t="shared" si="63"/>
        <v>24575</v>
      </c>
      <c r="N120" s="60">
        <f t="shared" si="68"/>
        <v>3056</v>
      </c>
      <c r="O120" s="50">
        <f t="shared" si="64"/>
        <v>2585427</v>
      </c>
      <c r="P120" s="56">
        <f t="shared" si="69"/>
        <v>-6222</v>
      </c>
    </row>
    <row r="121" spans="1:16">
      <c r="A121" s="32">
        <v>41850</v>
      </c>
      <c r="B121" s="35">
        <v>222648</v>
      </c>
      <c r="C121" s="37">
        <v>1499437</v>
      </c>
      <c r="D121" s="38">
        <v>2345877</v>
      </c>
      <c r="E121" s="40">
        <v>2373499</v>
      </c>
      <c r="G121" s="42">
        <f t="shared" si="60"/>
        <v>1722085</v>
      </c>
      <c r="H121" s="44">
        <f t="shared" si="65"/>
        <v>8483</v>
      </c>
      <c r="I121" s="52">
        <f t="shared" si="61"/>
        <v>846440</v>
      </c>
      <c r="J121" s="54">
        <f t="shared" si="66"/>
        <v>-810</v>
      </c>
      <c r="K121" s="46">
        <f t="shared" si="62"/>
        <v>2568525</v>
      </c>
      <c r="L121" s="48">
        <f t="shared" si="67"/>
        <v>7673</v>
      </c>
      <c r="M121" s="58">
        <f t="shared" si="63"/>
        <v>27622</v>
      </c>
      <c r="N121" s="60">
        <f t="shared" si="68"/>
        <v>3047</v>
      </c>
      <c r="O121" s="50">
        <f t="shared" si="64"/>
        <v>2596147</v>
      </c>
      <c r="P121" s="56">
        <f t="shared" si="69"/>
        <v>10720</v>
      </c>
    </row>
    <row r="122" spans="1:16">
      <c r="A122" s="32">
        <v>41881</v>
      </c>
      <c r="B122" s="35">
        <v>222525</v>
      </c>
      <c r="C122" s="37">
        <v>1515577</v>
      </c>
      <c r="D122" s="38">
        <v>2365584</v>
      </c>
      <c r="E122" s="40">
        <v>2396780</v>
      </c>
      <c r="G122" s="42">
        <f t="shared" si="60"/>
        <v>1738102</v>
      </c>
      <c r="H122" s="44">
        <f t="shared" si="65"/>
        <v>16017</v>
      </c>
      <c r="I122" s="52">
        <f t="shared" si="61"/>
        <v>850007</v>
      </c>
      <c r="J122" s="54">
        <f t="shared" si="66"/>
        <v>3567</v>
      </c>
      <c r="K122" s="46">
        <f t="shared" si="62"/>
        <v>2588109</v>
      </c>
      <c r="L122" s="48">
        <f t="shared" si="67"/>
        <v>19584</v>
      </c>
      <c r="M122" s="58">
        <f t="shared" si="63"/>
        <v>31196</v>
      </c>
      <c r="N122" s="60">
        <f t="shared" si="68"/>
        <v>3574</v>
      </c>
      <c r="O122" s="50">
        <f t="shared" si="64"/>
        <v>2619305</v>
      </c>
      <c r="P122" s="56">
        <f t="shared" si="69"/>
        <v>23158</v>
      </c>
    </row>
    <row r="123" spans="1:16">
      <c r="A123" s="32">
        <v>41912</v>
      </c>
      <c r="B123" s="35">
        <v>222791</v>
      </c>
      <c r="C123" s="37">
        <v>1522885</v>
      </c>
      <c r="D123" s="38">
        <v>2368428</v>
      </c>
      <c r="E123" s="40">
        <v>2397907</v>
      </c>
      <c r="G123" s="42">
        <f t="shared" si="60"/>
        <v>1745676</v>
      </c>
      <c r="H123" s="44">
        <f t="shared" si="65"/>
        <v>7574</v>
      </c>
      <c r="I123" s="52">
        <f t="shared" si="61"/>
        <v>845543</v>
      </c>
      <c r="J123" s="54">
        <f t="shared" si="66"/>
        <v>-4464</v>
      </c>
      <c r="K123" s="46">
        <f t="shared" si="62"/>
        <v>2591219</v>
      </c>
      <c r="L123" s="48">
        <f t="shared" si="67"/>
        <v>3110</v>
      </c>
      <c r="M123" s="58">
        <f t="shared" si="63"/>
        <v>29479</v>
      </c>
      <c r="N123" s="60">
        <f t="shared" si="68"/>
        <v>-1717</v>
      </c>
      <c r="O123" s="50">
        <f t="shared" si="64"/>
        <v>2620698</v>
      </c>
      <c r="P123" s="56">
        <f t="shared" si="69"/>
        <v>1393</v>
      </c>
    </row>
    <row r="124" spans="1:16">
      <c r="A124" s="32">
        <v>41942</v>
      </c>
      <c r="B124" s="35">
        <v>223586</v>
      </c>
      <c r="C124" s="37">
        <v>1548550</v>
      </c>
      <c r="D124" s="38">
        <v>2384509</v>
      </c>
      <c r="E124" s="40">
        <v>2416180</v>
      </c>
      <c r="G124" s="42">
        <f t="shared" si="60"/>
        <v>1772136</v>
      </c>
      <c r="H124" s="44">
        <f t="shared" si="65"/>
        <v>26460</v>
      </c>
      <c r="I124" s="52">
        <f t="shared" si="61"/>
        <v>835959</v>
      </c>
      <c r="J124" s="54">
        <f t="shared" si="66"/>
        <v>-9584</v>
      </c>
      <c r="K124" s="46">
        <f t="shared" si="62"/>
        <v>2608095</v>
      </c>
      <c r="L124" s="48">
        <f t="shared" si="67"/>
        <v>16876</v>
      </c>
      <c r="M124" s="58">
        <f t="shared" si="63"/>
        <v>31671</v>
      </c>
      <c r="N124" s="60">
        <f t="shared" si="68"/>
        <v>2192</v>
      </c>
      <c r="O124" s="50">
        <f t="shared" si="64"/>
        <v>2639766</v>
      </c>
      <c r="P124" s="56">
        <f t="shared" si="69"/>
        <v>19068</v>
      </c>
    </row>
    <row r="125" spans="1:16">
      <c r="A125" s="32">
        <v>41973</v>
      </c>
      <c r="B125" s="35">
        <v>224779</v>
      </c>
      <c r="C125" s="37">
        <v>1575165</v>
      </c>
      <c r="D125" s="38">
        <v>2411062</v>
      </c>
      <c r="E125" s="40">
        <v>2442352</v>
      </c>
      <c r="G125" s="42">
        <f t="shared" si="60"/>
        <v>1799944</v>
      </c>
      <c r="H125" s="44">
        <f t="shared" si="65"/>
        <v>27808</v>
      </c>
      <c r="I125" s="52">
        <f t="shared" si="61"/>
        <v>835897</v>
      </c>
      <c r="J125" s="54">
        <f t="shared" si="66"/>
        <v>-62</v>
      </c>
      <c r="K125" s="46">
        <f t="shared" si="62"/>
        <v>2635841</v>
      </c>
      <c r="L125" s="48">
        <f t="shared" si="67"/>
        <v>27746</v>
      </c>
      <c r="M125" s="58">
        <f t="shared" si="63"/>
        <v>31290</v>
      </c>
      <c r="N125" s="60">
        <f t="shared" si="68"/>
        <v>-381</v>
      </c>
      <c r="O125" s="50">
        <f t="shared" si="64"/>
        <v>2667131</v>
      </c>
      <c r="P125" s="56">
        <f t="shared" si="69"/>
        <v>27365</v>
      </c>
    </row>
    <row r="126" spans="1:16">
      <c r="A126" s="32">
        <v>42003</v>
      </c>
      <c r="B126" s="35">
        <v>229746</v>
      </c>
      <c r="C126" s="37">
        <v>1557800</v>
      </c>
      <c r="D126" s="38">
        <v>2402126</v>
      </c>
      <c r="E126" s="40">
        <v>2430332</v>
      </c>
      <c r="G126" s="42">
        <f t="shared" si="60"/>
        <v>1787546</v>
      </c>
      <c r="H126" s="44">
        <f t="shared" si="65"/>
        <v>-12398</v>
      </c>
      <c r="I126" s="52">
        <f t="shared" si="61"/>
        <v>844326</v>
      </c>
      <c r="J126" s="54">
        <f t="shared" si="66"/>
        <v>8429</v>
      </c>
      <c r="K126" s="46">
        <f t="shared" si="62"/>
        <v>2631872</v>
      </c>
      <c r="L126" s="48">
        <f t="shared" si="67"/>
        <v>-3969</v>
      </c>
      <c r="M126" s="58">
        <f t="shared" si="63"/>
        <v>28206</v>
      </c>
      <c r="N126" s="60">
        <f t="shared" si="68"/>
        <v>-3084</v>
      </c>
      <c r="O126" s="50">
        <f t="shared" si="64"/>
        <v>2660078</v>
      </c>
      <c r="P126" s="56">
        <f t="shared" si="69"/>
        <v>-7053</v>
      </c>
    </row>
    <row r="127" spans="1:16">
      <c r="A127" s="32">
        <v>42034</v>
      </c>
      <c r="B127" s="35">
        <v>228939</v>
      </c>
      <c r="C127" s="37">
        <v>1586401</v>
      </c>
      <c r="D127" s="38">
        <v>2424441</v>
      </c>
      <c r="E127" s="40">
        <v>2456523</v>
      </c>
      <c r="G127" s="42">
        <f t="shared" si="60"/>
        <v>1815340</v>
      </c>
      <c r="H127" s="44">
        <f t="shared" si="65"/>
        <v>27794</v>
      </c>
      <c r="I127" s="52">
        <f t="shared" si="61"/>
        <v>838040</v>
      </c>
      <c r="J127" s="54">
        <f t="shared" si="66"/>
        <v>-6286</v>
      </c>
      <c r="K127" s="46">
        <f t="shared" si="62"/>
        <v>2653380</v>
      </c>
      <c r="L127" s="48">
        <f t="shared" si="67"/>
        <v>21508</v>
      </c>
      <c r="M127" s="58">
        <f t="shared" si="63"/>
        <v>32082</v>
      </c>
      <c r="N127" s="60">
        <f t="shared" si="68"/>
        <v>3876</v>
      </c>
      <c r="O127" s="50">
        <f t="shared" si="64"/>
        <v>2685462</v>
      </c>
      <c r="P127" s="56">
        <f t="shared" si="69"/>
        <v>25384</v>
      </c>
    </row>
    <row r="128" spans="1:16">
      <c r="A128" s="32">
        <v>42063</v>
      </c>
      <c r="B128" s="35">
        <v>229738</v>
      </c>
      <c r="C128" s="37">
        <v>1610170</v>
      </c>
      <c r="D128" s="38">
        <v>2451909</v>
      </c>
      <c r="E128" s="40">
        <v>2485537</v>
      </c>
      <c r="G128" s="42">
        <f t="shared" si="60"/>
        <v>1839908</v>
      </c>
      <c r="H128" s="44">
        <f t="shared" si="65"/>
        <v>24568</v>
      </c>
      <c r="I128" s="52">
        <f t="shared" si="61"/>
        <v>841739</v>
      </c>
      <c r="J128" s="54">
        <f t="shared" si="66"/>
        <v>3699</v>
      </c>
      <c r="K128" s="46">
        <f t="shared" si="62"/>
        <v>2681647</v>
      </c>
      <c r="L128" s="48">
        <f t="shared" si="67"/>
        <v>28267</v>
      </c>
      <c r="M128" s="58">
        <f t="shared" si="63"/>
        <v>33628</v>
      </c>
      <c r="N128" s="60">
        <f t="shared" si="68"/>
        <v>1546</v>
      </c>
      <c r="O128" s="50">
        <f t="shared" si="64"/>
        <v>2715275</v>
      </c>
      <c r="P128" s="56">
        <f t="shared" si="69"/>
        <v>29813</v>
      </c>
    </row>
    <row r="129" spans="1:16">
      <c r="A129" s="32">
        <v>42093</v>
      </c>
      <c r="B129" s="35">
        <v>231959</v>
      </c>
      <c r="C129" s="37">
        <v>1616773</v>
      </c>
      <c r="D129" s="38">
        <v>2458536</v>
      </c>
      <c r="E129" s="40">
        <v>2492778</v>
      </c>
      <c r="G129" s="42">
        <f t="shared" si="60"/>
        <v>1848732</v>
      </c>
      <c r="H129" s="44">
        <f t="shared" si="65"/>
        <v>8824</v>
      </c>
      <c r="I129" s="52">
        <f t="shared" si="61"/>
        <v>841763</v>
      </c>
      <c r="J129" s="54">
        <f t="shared" si="66"/>
        <v>24</v>
      </c>
      <c r="K129" s="46">
        <f t="shared" si="62"/>
        <v>2690495</v>
      </c>
      <c r="L129" s="48">
        <f t="shared" si="67"/>
        <v>8848</v>
      </c>
      <c r="M129" s="58">
        <f t="shared" si="63"/>
        <v>34242</v>
      </c>
      <c r="N129" s="60">
        <f t="shared" si="68"/>
        <v>614</v>
      </c>
      <c r="O129" s="50">
        <f t="shared" si="64"/>
        <v>2724737</v>
      </c>
      <c r="P129" s="56">
        <f t="shared" si="69"/>
        <v>9462</v>
      </c>
    </row>
    <row r="130" spans="1:16">
      <c r="A130" s="32">
        <v>42124</v>
      </c>
      <c r="B130" s="35">
        <v>233769</v>
      </c>
      <c r="C130" s="37">
        <v>1645798</v>
      </c>
      <c r="D130" s="38">
        <v>2485770</v>
      </c>
      <c r="E130" s="40">
        <v>2527498</v>
      </c>
      <c r="G130" s="42">
        <f t="shared" si="60"/>
        <v>1879567</v>
      </c>
      <c r="H130" s="44">
        <f t="shared" si="65"/>
        <v>30835</v>
      </c>
      <c r="I130" s="52">
        <f t="shared" si="61"/>
        <v>839972</v>
      </c>
      <c r="J130" s="54">
        <f t="shared" si="66"/>
        <v>-1791</v>
      </c>
      <c r="K130" s="46">
        <f t="shared" si="62"/>
        <v>2719539</v>
      </c>
      <c r="L130" s="48">
        <f t="shared" si="67"/>
        <v>29044</v>
      </c>
      <c r="M130" s="58">
        <f t="shared" si="63"/>
        <v>41728</v>
      </c>
      <c r="N130" s="60">
        <f t="shared" si="68"/>
        <v>7486</v>
      </c>
      <c r="O130" s="50">
        <f t="shared" si="64"/>
        <v>2761267</v>
      </c>
      <c r="P130" s="56">
        <f t="shared" si="69"/>
        <v>36530</v>
      </c>
    </row>
    <row r="131" spans="1:16">
      <c r="A131" s="32">
        <v>42154</v>
      </c>
      <c r="B131" s="35">
        <v>234871</v>
      </c>
      <c r="C131" s="37">
        <v>1674552</v>
      </c>
      <c r="D131" s="38">
        <v>2511541</v>
      </c>
      <c r="E131" s="40">
        <v>2544014</v>
      </c>
      <c r="G131" s="42">
        <f t="shared" si="60"/>
        <v>1909423</v>
      </c>
      <c r="H131" s="44">
        <f t="shared" si="65"/>
        <v>29856</v>
      </c>
      <c r="I131" s="52">
        <f t="shared" si="61"/>
        <v>836989</v>
      </c>
      <c r="J131" s="54">
        <f t="shared" si="66"/>
        <v>-2983</v>
      </c>
      <c r="K131" s="46">
        <f t="shared" si="62"/>
        <v>2746412</v>
      </c>
      <c r="L131" s="48">
        <f t="shared" si="67"/>
        <v>26873</v>
      </c>
      <c r="M131" s="58">
        <f t="shared" si="63"/>
        <v>32473</v>
      </c>
      <c r="N131" s="60">
        <f t="shared" si="68"/>
        <v>-9255</v>
      </c>
      <c r="O131" s="50">
        <f t="shared" si="64"/>
        <v>2778885</v>
      </c>
      <c r="P131" s="56">
        <f t="shared" si="69"/>
        <v>17618</v>
      </c>
    </row>
    <row r="132" spans="1:16">
      <c r="A132" s="32">
        <v>42185</v>
      </c>
      <c r="B132" s="35">
        <v>238343</v>
      </c>
      <c r="C132" s="37">
        <v>1679595</v>
      </c>
      <c r="D132" s="38">
        <v>2512511</v>
      </c>
      <c r="E132" s="40">
        <v>2543075</v>
      </c>
      <c r="G132" s="42">
        <f t="shared" si="60"/>
        <v>1917938</v>
      </c>
      <c r="H132" s="44">
        <f t="shared" si="65"/>
        <v>8515</v>
      </c>
      <c r="I132" s="52">
        <f t="shared" si="61"/>
        <v>832916</v>
      </c>
      <c r="J132" s="54">
        <f t="shared" si="66"/>
        <v>-4073</v>
      </c>
      <c r="K132" s="46">
        <f t="shared" si="62"/>
        <v>2750854</v>
      </c>
      <c r="L132" s="48">
        <f t="shared" si="67"/>
        <v>4442</v>
      </c>
      <c r="M132" s="58">
        <f t="shared" si="63"/>
        <v>30564</v>
      </c>
      <c r="N132" s="60">
        <f t="shared" si="68"/>
        <v>-1909</v>
      </c>
      <c r="O132" s="50">
        <f t="shared" si="64"/>
        <v>2781418</v>
      </c>
      <c r="P132" s="56">
        <f t="shared" si="69"/>
        <v>2533</v>
      </c>
    </row>
    <row r="133" spans="1:16">
      <c r="A133" s="32">
        <v>42215</v>
      </c>
      <c r="B133" s="35">
        <v>241619</v>
      </c>
      <c r="C133" s="37">
        <v>1693131</v>
      </c>
      <c r="D133" s="38">
        <v>2529688</v>
      </c>
      <c r="E133" s="40">
        <v>2561007</v>
      </c>
      <c r="G133" s="42">
        <f t="shared" ref="G133:G134" si="70">$B133+C133</f>
        <v>1934750</v>
      </c>
      <c r="H133" s="44">
        <f t="shared" si="65"/>
        <v>16812</v>
      </c>
      <c r="I133" s="52">
        <f t="shared" ref="I133:I134" si="71">K133-G133</f>
        <v>836557</v>
      </c>
      <c r="J133" s="54">
        <f t="shared" si="66"/>
        <v>3641</v>
      </c>
      <c r="K133" s="46">
        <f t="shared" ref="K133:K134" si="72">$B133+D133</f>
        <v>2771307</v>
      </c>
      <c r="L133" s="48">
        <f t="shared" si="67"/>
        <v>20453</v>
      </c>
      <c r="M133" s="58">
        <f t="shared" ref="M133:M134" si="73">O133-K133</f>
        <v>31319</v>
      </c>
      <c r="N133" s="60">
        <f t="shared" si="68"/>
        <v>755</v>
      </c>
      <c r="O133" s="50">
        <f t="shared" ref="O133:O134" si="74">$B133+E133</f>
        <v>2802626</v>
      </c>
      <c r="P133" s="56">
        <f t="shared" si="69"/>
        <v>21208</v>
      </c>
    </row>
    <row r="134" spans="1:16">
      <c r="A134" s="32">
        <v>42246</v>
      </c>
      <c r="B134" s="35">
        <v>241151</v>
      </c>
      <c r="C134" s="37">
        <v>1706991</v>
      </c>
      <c r="D134" s="38">
        <v>2539792</v>
      </c>
      <c r="E134" s="40">
        <v>2571924</v>
      </c>
      <c r="G134" s="42">
        <f t="shared" si="70"/>
        <v>1948142</v>
      </c>
      <c r="H134" s="44">
        <f t="shared" si="65"/>
        <v>13392</v>
      </c>
      <c r="I134" s="52">
        <f t="shared" si="71"/>
        <v>832801</v>
      </c>
      <c r="J134" s="54">
        <f t="shared" si="66"/>
        <v>-3756</v>
      </c>
      <c r="K134" s="46">
        <f t="shared" si="72"/>
        <v>2780943</v>
      </c>
      <c r="L134" s="48">
        <f t="shared" si="67"/>
        <v>9636</v>
      </c>
      <c r="M134" s="58">
        <f t="shared" si="73"/>
        <v>32132</v>
      </c>
      <c r="N134" s="60">
        <f t="shared" si="68"/>
        <v>813</v>
      </c>
      <c r="O134" s="50">
        <f t="shared" si="74"/>
        <v>2813075</v>
      </c>
      <c r="P134" s="56">
        <f t="shared" si="69"/>
        <v>10449</v>
      </c>
    </row>
    <row r="135" spans="1:16">
      <c r="A135" s="32">
        <v>42277</v>
      </c>
      <c r="B135" s="35">
        <v>240339</v>
      </c>
      <c r="C135" s="37">
        <v>1721405</v>
      </c>
      <c r="D135" s="38">
        <v>2551437</v>
      </c>
      <c r="E135" s="40">
        <v>2592287</v>
      </c>
      <c r="G135" s="42">
        <f t="shared" ref="G135" si="75">$B135+C135</f>
        <v>1961744</v>
      </c>
      <c r="H135" s="44">
        <f t="shared" ref="H135" si="76">G135-G134</f>
        <v>13602</v>
      </c>
      <c r="I135" s="52">
        <f t="shared" ref="I135" si="77">K135-G135</f>
        <v>830032</v>
      </c>
      <c r="J135" s="54">
        <f t="shared" ref="J135" si="78">I135-I134</f>
        <v>-2769</v>
      </c>
      <c r="K135" s="46">
        <f t="shared" ref="K135" si="79">$B135+D135</f>
        <v>2791776</v>
      </c>
      <c r="L135" s="48">
        <f t="shared" ref="L135" si="80">K135-K134</f>
        <v>10833</v>
      </c>
      <c r="M135" s="58">
        <f t="shared" ref="M135" si="81">O135-K135</f>
        <v>40850</v>
      </c>
      <c r="N135" s="60">
        <f t="shared" ref="N135" si="82">M135-M134</f>
        <v>8718</v>
      </c>
      <c r="O135" s="50">
        <f t="shared" ref="O135" si="83">$B135+E135</f>
        <v>2832626</v>
      </c>
      <c r="P135" s="56">
        <f t="shared" ref="P135" si="84">O135-O134</f>
        <v>19551</v>
      </c>
    </row>
    <row r="136" spans="1:16">
      <c r="A136" s="32">
        <v>42307</v>
      </c>
      <c r="B136" s="35">
        <v>240072</v>
      </c>
      <c r="C136" s="37">
        <v>1752742</v>
      </c>
      <c r="D136" s="38">
        <v>2580468</v>
      </c>
      <c r="E136" s="40">
        <v>2624620</v>
      </c>
      <c r="G136" s="42">
        <f t="shared" ref="G136" si="85">$B136+C136</f>
        <v>1992814</v>
      </c>
      <c r="H136" s="44">
        <f t="shared" ref="H136" si="86">G136-G135</f>
        <v>31070</v>
      </c>
      <c r="I136" s="52">
        <f t="shared" ref="I136" si="87">K136-G136</f>
        <v>827726</v>
      </c>
      <c r="J136" s="54">
        <f t="shared" ref="J136" si="88">I136-I135</f>
        <v>-2306</v>
      </c>
      <c r="K136" s="46">
        <f t="shared" ref="K136" si="89">$B136+D136</f>
        <v>2820540</v>
      </c>
      <c r="L136" s="48">
        <f t="shared" ref="L136" si="90">K136-K135</f>
        <v>28764</v>
      </c>
      <c r="M136" s="58">
        <f t="shared" ref="M136" si="91">O136-K136</f>
        <v>44152</v>
      </c>
      <c r="N136" s="60">
        <f t="shared" ref="N136" si="92">M136-M135</f>
        <v>3302</v>
      </c>
      <c r="O136" s="50">
        <f t="shared" ref="O136" si="93">$B136+E136</f>
        <v>2864692</v>
      </c>
      <c r="P136" s="56">
        <f t="shared" ref="P136" si="94">O136-O135</f>
        <v>32066</v>
      </c>
    </row>
    <row r="137" spans="1:16">
      <c r="A137" s="32">
        <v>42338</v>
      </c>
      <c r="B137" s="35">
        <v>241853</v>
      </c>
      <c r="C137" s="37">
        <v>1788355</v>
      </c>
      <c r="D137" s="38">
        <v>2624069</v>
      </c>
      <c r="E137" s="40">
        <v>2669972</v>
      </c>
      <c r="G137" s="42">
        <f t="shared" ref="G137:G138" si="95">$B137+C137</f>
        <v>2030208</v>
      </c>
      <c r="H137" s="44">
        <f t="shared" ref="H137:H138" si="96">G137-G136</f>
        <v>37394</v>
      </c>
      <c r="I137" s="52">
        <f t="shared" ref="I137:I138" si="97">K137-G137</f>
        <v>835714</v>
      </c>
      <c r="J137" s="54">
        <f t="shared" ref="J137:J138" si="98">I137-I136</f>
        <v>7988</v>
      </c>
      <c r="K137" s="46">
        <f t="shared" ref="K137:K138" si="99">$B137+D137</f>
        <v>2865922</v>
      </c>
      <c r="L137" s="48">
        <f t="shared" ref="L137:L138" si="100">K137-K136</f>
        <v>45382</v>
      </c>
      <c r="M137" s="58">
        <f t="shared" ref="M137:M138" si="101">O137-K137</f>
        <v>45903</v>
      </c>
      <c r="N137" s="60">
        <f t="shared" ref="N137:N138" si="102">M137-M136</f>
        <v>1751</v>
      </c>
      <c r="O137" s="50">
        <f t="shared" ref="O137:O138" si="103">$B137+E137</f>
        <v>2911825</v>
      </c>
      <c r="P137" s="56">
        <f t="shared" ref="P137:P138" si="104">O137-O136</f>
        <v>47133</v>
      </c>
    </row>
    <row r="138" spans="1:16">
      <c r="A138" s="32">
        <v>42368</v>
      </c>
      <c r="B138" s="35">
        <v>244163</v>
      </c>
      <c r="C138" s="37">
        <v>1766053</v>
      </c>
      <c r="D138" s="38">
        <v>2610839</v>
      </c>
      <c r="E138" s="40">
        <v>2652281</v>
      </c>
      <c r="G138" s="42">
        <f t="shared" si="95"/>
        <v>2010216</v>
      </c>
      <c r="H138" s="44">
        <f t="shared" si="96"/>
        <v>-19992</v>
      </c>
      <c r="I138" s="52">
        <f t="shared" si="97"/>
        <v>844786</v>
      </c>
      <c r="J138" s="54">
        <f t="shared" si="98"/>
        <v>9072</v>
      </c>
      <c r="K138" s="46">
        <f t="shared" si="99"/>
        <v>2855002</v>
      </c>
      <c r="L138" s="48">
        <f t="shared" si="100"/>
        <v>-10920</v>
      </c>
      <c r="M138" s="58">
        <f t="shared" si="101"/>
        <v>41442</v>
      </c>
      <c r="N138" s="60">
        <f t="shared" si="102"/>
        <v>-4461</v>
      </c>
      <c r="O138" s="50">
        <f t="shared" si="103"/>
        <v>2896444</v>
      </c>
      <c r="P138" s="56">
        <f t="shared" si="104"/>
        <v>-15381</v>
      </c>
    </row>
    <row r="139" spans="1:16">
      <c r="A139" s="32">
        <v>42399</v>
      </c>
      <c r="B139" s="35">
        <v>242222</v>
      </c>
      <c r="C139" s="37">
        <v>1793640</v>
      </c>
      <c r="D139" s="38">
        <v>2633786</v>
      </c>
      <c r="E139" s="40">
        <v>2676646</v>
      </c>
      <c r="G139" s="42">
        <f t="shared" ref="G139:G140" si="105">$B139+C139</f>
        <v>2035862</v>
      </c>
      <c r="H139" s="44">
        <f t="shared" ref="H139:H140" si="106">G139-G138</f>
        <v>25646</v>
      </c>
      <c r="I139" s="52">
        <f t="shared" ref="I139:I140" si="107">K139-G139</f>
        <v>840146</v>
      </c>
      <c r="J139" s="54">
        <f t="shared" ref="J139:J140" si="108">I139-I138</f>
        <v>-4640</v>
      </c>
      <c r="K139" s="46">
        <f t="shared" ref="K139:K140" si="109">$B139+D139</f>
        <v>2876008</v>
      </c>
      <c r="L139" s="48">
        <f t="shared" ref="L139:L140" si="110">K139-K138</f>
        <v>21006</v>
      </c>
      <c r="M139" s="58">
        <f t="shared" ref="M139:M140" si="111">O139-K139</f>
        <v>42860</v>
      </c>
      <c r="N139" s="60">
        <f t="shared" ref="N139:N140" si="112">M139-M138</f>
        <v>1418</v>
      </c>
      <c r="O139" s="50">
        <f t="shared" ref="O139:O140" si="113">$B139+E139</f>
        <v>2918868</v>
      </c>
      <c r="P139" s="56">
        <f t="shared" ref="P139:P140" si="114">O139-O138</f>
        <v>22424</v>
      </c>
    </row>
    <row r="140" spans="1:16">
      <c r="A140" s="32">
        <v>42429</v>
      </c>
      <c r="B140" s="35">
        <v>242650</v>
      </c>
      <c r="C140" s="37">
        <v>1806975</v>
      </c>
      <c r="D140" s="38">
        <v>2644838</v>
      </c>
      <c r="E140" s="40">
        <v>2689859</v>
      </c>
      <c r="G140" s="42">
        <f t="shared" si="105"/>
        <v>2049625</v>
      </c>
      <c r="H140" s="44">
        <f t="shared" si="106"/>
        <v>13763</v>
      </c>
      <c r="I140" s="52">
        <f t="shared" si="107"/>
        <v>837863</v>
      </c>
      <c r="J140" s="54">
        <f t="shared" si="108"/>
        <v>-2283</v>
      </c>
      <c r="K140" s="46">
        <f t="shared" si="109"/>
        <v>2887488</v>
      </c>
      <c r="L140" s="48">
        <f t="shared" si="110"/>
        <v>11480</v>
      </c>
      <c r="M140" s="58">
        <f t="shared" si="111"/>
        <v>45021</v>
      </c>
      <c r="N140" s="60">
        <f t="shared" si="112"/>
        <v>2161</v>
      </c>
      <c r="O140" s="50">
        <f t="shared" si="113"/>
        <v>2932509</v>
      </c>
      <c r="P140" s="56">
        <f t="shared" si="114"/>
        <v>13641</v>
      </c>
    </row>
    <row r="141" spans="1:16">
      <c r="A141" s="32">
        <v>42459</v>
      </c>
      <c r="B141" s="35">
        <v>243263</v>
      </c>
      <c r="C141" s="37">
        <v>1793141</v>
      </c>
      <c r="D141" s="38">
        <v>2641107</v>
      </c>
      <c r="E141" s="40">
        <v>2682687</v>
      </c>
      <c r="G141" s="42">
        <f t="shared" ref="G141:G142" si="115">$B141+C141</f>
        <v>2036404</v>
      </c>
      <c r="H141" s="44">
        <f t="shared" ref="H141:H142" si="116">G141-G140</f>
        <v>-13221</v>
      </c>
      <c r="I141" s="52">
        <f t="shared" ref="I141:I142" si="117">K141-G141</f>
        <v>847966</v>
      </c>
      <c r="J141" s="54">
        <f t="shared" ref="J141:J142" si="118">I141-I140</f>
        <v>10103</v>
      </c>
      <c r="K141" s="46">
        <f t="shared" ref="K141:K142" si="119">$B141+D141</f>
        <v>2884370</v>
      </c>
      <c r="L141" s="48">
        <f t="shared" ref="L141:L142" si="120">K141-K140</f>
        <v>-3118</v>
      </c>
      <c r="M141" s="58">
        <f t="shared" ref="M141:M142" si="121">O141-K141</f>
        <v>41580</v>
      </c>
      <c r="N141" s="60">
        <f t="shared" ref="N141:N142" si="122">M141-M140</f>
        <v>-3441</v>
      </c>
      <c r="O141" s="50">
        <f t="shared" ref="O141:O142" si="123">$B141+E141</f>
        <v>2925950</v>
      </c>
      <c r="P141" s="56">
        <f t="shared" ref="P141:P142" si="124">O141-O140</f>
        <v>-6559</v>
      </c>
    </row>
    <row r="142" spans="1:16">
      <c r="A142" s="32">
        <v>42490</v>
      </c>
      <c r="B142" s="35">
        <v>244222</v>
      </c>
      <c r="C142" s="37">
        <v>1817330</v>
      </c>
      <c r="D142" s="38">
        <v>2663602</v>
      </c>
      <c r="E142" s="40">
        <v>2705946</v>
      </c>
      <c r="G142" s="42">
        <f t="shared" si="115"/>
        <v>2061552</v>
      </c>
      <c r="H142" s="44">
        <f t="shared" si="116"/>
        <v>25148</v>
      </c>
      <c r="I142" s="52">
        <f t="shared" si="117"/>
        <v>846272</v>
      </c>
      <c r="J142" s="54">
        <f t="shared" si="118"/>
        <v>-1694</v>
      </c>
      <c r="K142" s="46">
        <f t="shared" si="119"/>
        <v>2907824</v>
      </c>
      <c r="L142" s="48">
        <f t="shared" si="120"/>
        <v>23454</v>
      </c>
      <c r="M142" s="58">
        <f t="shared" si="121"/>
        <v>42344</v>
      </c>
      <c r="N142" s="60">
        <f t="shared" si="122"/>
        <v>764</v>
      </c>
      <c r="O142" s="50">
        <f t="shared" si="123"/>
        <v>2950168</v>
      </c>
      <c r="P142" s="56">
        <f t="shared" si="124"/>
        <v>24218</v>
      </c>
    </row>
    <row r="143" spans="1:16">
      <c r="A143" s="32">
        <v>42520</v>
      </c>
      <c r="B143" s="35">
        <v>243690</v>
      </c>
      <c r="C143" s="37">
        <v>1839554</v>
      </c>
      <c r="D143" s="38">
        <v>2685716</v>
      </c>
      <c r="E143" s="40">
        <v>2726906</v>
      </c>
      <c r="G143" s="42">
        <f t="shared" ref="G143:G144" si="125">$B143+C143</f>
        <v>2083244</v>
      </c>
      <c r="H143" s="44">
        <f t="shared" ref="H143:H144" si="126">G143-G142</f>
        <v>21692</v>
      </c>
      <c r="I143" s="52">
        <f t="shared" ref="I143:I144" si="127">K143-G143</f>
        <v>846162</v>
      </c>
      <c r="J143" s="54">
        <f t="shared" ref="J143:J144" si="128">I143-I142</f>
        <v>-110</v>
      </c>
      <c r="K143" s="46">
        <f t="shared" ref="K143:K144" si="129">$B143+D143</f>
        <v>2929406</v>
      </c>
      <c r="L143" s="48">
        <f t="shared" ref="L143:L144" si="130">K143-K142</f>
        <v>21582</v>
      </c>
      <c r="M143" s="58">
        <f t="shared" ref="M143:M144" si="131">O143-K143</f>
        <v>41190</v>
      </c>
      <c r="N143" s="60">
        <f t="shared" ref="N143:N144" si="132">M143-M142</f>
        <v>-1154</v>
      </c>
      <c r="O143" s="50">
        <f t="shared" ref="O143:O144" si="133">$B143+E143</f>
        <v>2970596</v>
      </c>
      <c r="P143" s="56">
        <f t="shared" ref="P143:P144" si="134">O143-O142</f>
        <v>20428</v>
      </c>
    </row>
    <row r="144" spans="1:16">
      <c r="A144" s="32">
        <v>42551</v>
      </c>
      <c r="B144" s="35">
        <v>245223</v>
      </c>
      <c r="C144" s="37">
        <v>1841273</v>
      </c>
      <c r="D144" s="38">
        <v>2686448</v>
      </c>
      <c r="E144" s="40">
        <v>2727064</v>
      </c>
      <c r="G144" s="42">
        <f t="shared" si="125"/>
        <v>2086496</v>
      </c>
      <c r="H144" s="44">
        <f t="shared" si="126"/>
        <v>3252</v>
      </c>
      <c r="I144" s="52">
        <f t="shared" si="127"/>
        <v>845175</v>
      </c>
      <c r="J144" s="54">
        <f t="shared" si="128"/>
        <v>-987</v>
      </c>
      <c r="K144" s="46">
        <f t="shared" si="129"/>
        <v>2931671</v>
      </c>
      <c r="L144" s="48">
        <f t="shared" si="130"/>
        <v>2265</v>
      </c>
      <c r="M144" s="58">
        <f t="shared" si="131"/>
        <v>40616</v>
      </c>
      <c r="N144" s="60">
        <f t="shared" si="132"/>
        <v>-574</v>
      </c>
      <c r="O144" s="50">
        <f t="shared" si="133"/>
        <v>2972287</v>
      </c>
      <c r="P144" s="56">
        <f t="shared" si="134"/>
        <v>1691</v>
      </c>
    </row>
    <row r="145" spans="1:16">
      <c r="A145" s="32">
        <v>42581</v>
      </c>
      <c r="B145" s="35">
        <v>247353</v>
      </c>
      <c r="C145" s="37">
        <v>1853427</v>
      </c>
      <c r="D145" s="38">
        <v>2702009</v>
      </c>
      <c r="E145" s="40">
        <v>2750876</v>
      </c>
      <c r="G145" s="42">
        <f t="shared" ref="G145:G146" si="135">$B145+C145</f>
        <v>2100780</v>
      </c>
      <c r="H145" s="44">
        <f t="shared" ref="H145:H146" si="136">G145-G144</f>
        <v>14284</v>
      </c>
      <c r="I145" s="52">
        <f t="shared" ref="I145:I146" si="137">K145-G145</f>
        <v>848582</v>
      </c>
      <c r="J145" s="54">
        <f t="shared" ref="J145:J146" si="138">I145-I144</f>
        <v>3407</v>
      </c>
      <c r="K145" s="46">
        <f t="shared" ref="K145:K146" si="139">$B145+D145</f>
        <v>2949362</v>
      </c>
      <c r="L145" s="48">
        <f t="shared" ref="L145:L146" si="140">K145-K144</f>
        <v>17691</v>
      </c>
      <c r="M145" s="58">
        <f t="shared" ref="M145:M146" si="141">O145-K145</f>
        <v>48867</v>
      </c>
      <c r="N145" s="60">
        <f t="shared" ref="N145:N146" si="142">M145-M144</f>
        <v>8251</v>
      </c>
      <c r="O145" s="50">
        <f t="shared" ref="O145:O146" si="143">$B145+E145</f>
        <v>2998229</v>
      </c>
      <c r="P145" s="56">
        <f t="shared" ref="P145:P146" si="144">O145-O144</f>
        <v>25942</v>
      </c>
    </row>
    <row r="146" spans="1:16">
      <c r="A146" s="32">
        <v>42612</v>
      </c>
      <c r="B146" s="35">
        <v>246519</v>
      </c>
      <c r="C146" s="37">
        <v>1864642</v>
      </c>
      <c r="D146" s="38">
        <v>2711700</v>
      </c>
      <c r="E146" s="40">
        <v>2757096</v>
      </c>
      <c r="G146" s="42">
        <f t="shared" si="135"/>
        <v>2111161</v>
      </c>
      <c r="H146" s="44">
        <f t="shared" si="136"/>
        <v>10381</v>
      </c>
      <c r="I146" s="52">
        <f t="shared" si="137"/>
        <v>847058</v>
      </c>
      <c r="J146" s="54">
        <f t="shared" si="138"/>
        <v>-1524</v>
      </c>
      <c r="K146" s="46">
        <f t="shared" si="139"/>
        <v>2958219</v>
      </c>
      <c r="L146" s="48">
        <f t="shared" si="140"/>
        <v>8857</v>
      </c>
      <c r="M146" s="58">
        <f t="shared" si="141"/>
        <v>45396</v>
      </c>
      <c r="N146" s="60">
        <f t="shared" si="142"/>
        <v>-3471</v>
      </c>
      <c r="O146" s="50">
        <f t="shared" si="143"/>
        <v>3003615</v>
      </c>
      <c r="P146" s="56">
        <f t="shared" si="144"/>
        <v>5386</v>
      </c>
    </row>
    <row r="147" spans="1:16">
      <c r="A147" s="32">
        <v>42643</v>
      </c>
      <c r="B147" s="35">
        <v>245944</v>
      </c>
      <c r="C147" s="37">
        <v>1867566</v>
      </c>
      <c r="D147" s="38">
        <v>2716497</v>
      </c>
      <c r="E147" s="40">
        <v>2764150</v>
      </c>
      <c r="G147" s="42">
        <f t="shared" ref="G147:G148" si="145">$B147+C147</f>
        <v>2113510</v>
      </c>
      <c r="H147" s="44">
        <f t="shared" ref="H147:H148" si="146">G147-G146</f>
        <v>2349</v>
      </c>
      <c r="I147" s="52">
        <f t="shared" ref="I147:I148" si="147">K147-G147</f>
        <v>848931</v>
      </c>
      <c r="J147" s="54">
        <f t="shared" ref="J147:J148" si="148">I147-I146</f>
        <v>1873</v>
      </c>
      <c r="K147" s="46">
        <f t="shared" ref="K147:K148" si="149">$B147+D147</f>
        <v>2962441</v>
      </c>
      <c r="L147" s="48">
        <f t="shared" ref="L147:L148" si="150">K147-K146</f>
        <v>4222</v>
      </c>
      <c r="M147" s="58">
        <f t="shared" ref="M147:M148" si="151">O147-K147</f>
        <v>47653</v>
      </c>
      <c r="N147" s="60">
        <f t="shared" ref="N147:N148" si="152">M147-M146</f>
        <v>2257</v>
      </c>
      <c r="O147" s="50">
        <f t="shared" ref="O147:O148" si="153">$B147+E147</f>
        <v>3010094</v>
      </c>
      <c r="P147" s="56">
        <f t="shared" ref="P147:P148" si="154">O147-O146</f>
        <v>6479</v>
      </c>
    </row>
    <row r="148" spans="1:16">
      <c r="A148" s="32">
        <v>42673</v>
      </c>
      <c r="B148" s="35">
        <v>245443</v>
      </c>
      <c r="C148" s="37">
        <v>1879895</v>
      </c>
      <c r="D148" s="38">
        <v>2721928</v>
      </c>
      <c r="E148" s="40">
        <v>2766116</v>
      </c>
      <c r="G148" s="42">
        <f t="shared" si="145"/>
        <v>2125338</v>
      </c>
      <c r="H148" s="44">
        <f t="shared" si="146"/>
        <v>11828</v>
      </c>
      <c r="I148" s="52">
        <f t="shared" si="147"/>
        <v>842033</v>
      </c>
      <c r="J148" s="54">
        <f t="shared" si="148"/>
        <v>-6898</v>
      </c>
      <c r="K148" s="46">
        <f t="shared" si="149"/>
        <v>2967371</v>
      </c>
      <c r="L148" s="48">
        <f t="shared" si="150"/>
        <v>4930</v>
      </c>
      <c r="M148" s="58">
        <f t="shared" si="151"/>
        <v>44188</v>
      </c>
      <c r="N148" s="60">
        <f t="shared" si="152"/>
        <v>-3465</v>
      </c>
      <c r="O148" s="50">
        <f t="shared" si="153"/>
        <v>3011559</v>
      </c>
      <c r="P148" s="56">
        <f t="shared" si="154"/>
        <v>1465</v>
      </c>
    </row>
    <row r="149" spans="1:16">
      <c r="A149" s="32">
        <v>42704</v>
      </c>
      <c r="B149" s="35">
        <v>245696</v>
      </c>
      <c r="C149" s="37">
        <v>1917228</v>
      </c>
      <c r="D149" s="38">
        <v>2762937</v>
      </c>
      <c r="E149" s="40">
        <v>2805608</v>
      </c>
      <c r="G149" s="42">
        <f t="shared" ref="G149:G150" si="155">$B149+C149</f>
        <v>2162924</v>
      </c>
      <c r="H149" s="44">
        <f t="shared" ref="H149:H150" si="156">G149-G148</f>
        <v>37586</v>
      </c>
      <c r="I149" s="52">
        <f t="shared" ref="I149:I150" si="157">K149-G149</f>
        <v>845709</v>
      </c>
      <c r="J149" s="54">
        <f t="shared" ref="J149:J150" si="158">I149-I148</f>
        <v>3676</v>
      </c>
      <c r="K149" s="46">
        <f t="shared" ref="K149:K150" si="159">$B149+D149</f>
        <v>3008633</v>
      </c>
      <c r="L149" s="48">
        <f t="shared" ref="L149:L150" si="160">K149-K148</f>
        <v>41262</v>
      </c>
      <c r="M149" s="58">
        <f t="shared" ref="M149:M150" si="161">O149-K149</f>
        <v>42671</v>
      </c>
      <c r="N149" s="60">
        <f t="shared" ref="N149:N150" si="162">M149-M148</f>
        <v>-1517</v>
      </c>
      <c r="O149" s="50">
        <f t="shared" ref="O149:O150" si="163">$B149+E149</f>
        <v>3051304</v>
      </c>
      <c r="P149" s="56">
        <f t="shared" ref="P149:P150" si="164">O149-O148</f>
        <v>39745</v>
      </c>
    </row>
    <row r="150" spans="1:16">
      <c r="A150" s="32">
        <v>42734</v>
      </c>
      <c r="B150" s="35">
        <v>248075</v>
      </c>
      <c r="C150" s="37">
        <v>1912553</v>
      </c>
      <c r="D150" s="38">
        <v>2759189</v>
      </c>
      <c r="E150" s="40">
        <v>2800957</v>
      </c>
      <c r="G150" s="42">
        <f t="shared" si="155"/>
        <v>2160628</v>
      </c>
      <c r="H150" s="44">
        <f t="shared" si="156"/>
        <v>-2296</v>
      </c>
      <c r="I150" s="52">
        <f t="shared" si="157"/>
        <v>846636</v>
      </c>
      <c r="J150" s="54">
        <f t="shared" si="158"/>
        <v>927</v>
      </c>
      <c r="K150" s="46">
        <f t="shared" si="159"/>
        <v>3007264</v>
      </c>
      <c r="L150" s="48">
        <f t="shared" si="160"/>
        <v>-1369</v>
      </c>
      <c r="M150" s="58">
        <f t="shared" si="161"/>
        <v>41768</v>
      </c>
      <c r="N150" s="60">
        <f t="shared" si="162"/>
        <v>-903</v>
      </c>
      <c r="O150" s="50">
        <f t="shared" si="163"/>
        <v>3049032</v>
      </c>
      <c r="P150" s="56">
        <f t="shared" si="164"/>
        <v>-2272</v>
      </c>
    </row>
    <row r="151" spans="1:16">
      <c r="A151" s="32">
        <v>42765</v>
      </c>
      <c r="B151" s="35">
        <v>245385</v>
      </c>
      <c r="C151" s="37">
        <v>1928868</v>
      </c>
      <c r="D151" s="38">
        <v>2784903</v>
      </c>
      <c r="E151" s="40">
        <v>2829171</v>
      </c>
      <c r="G151" s="42">
        <f t="shared" ref="G151:G152" si="165">$B151+C151</f>
        <v>2174253</v>
      </c>
      <c r="H151" s="44">
        <f t="shared" ref="H151:H152" si="166">G151-G150</f>
        <v>13625</v>
      </c>
      <c r="I151" s="52">
        <f t="shared" ref="I151:I152" si="167">K151-G151</f>
        <v>856035</v>
      </c>
      <c r="J151" s="54">
        <f t="shared" ref="J151:J152" si="168">I151-I150</f>
        <v>9399</v>
      </c>
      <c r="K151" s="46">
        <f t="shared" ref="K151:K152" si="169">$B151+D151</f>
        <v>3030288</v>
      </c>
      <c r="L151" s="48">
        <f t="shared" ref="L151:L152" si="170">K151-K150</f>
        <v>23024</v>
      </c>
      <c r="M151" s="58">
        <f t="shared" ref="M151:M152" si="171">O151-K151</f>
        <v>44268</v>
      </c>
      <c r="N151" s="60">
        <f t="shared" ref="N151:N152" si="172">M151-M150</f>
        <v>2500</v>
      </c>
      <c r="O151" s="50">
        <f t="shared" ref="O151:O152" si="173">$B151+E151</f>
        <v>3074556</v>
      </c>
      <c r="P151" s="56">
        <f t="shared" ref="P151:P152" si="174">O151-O150</f>
        <v>25524</v>
      </c>
    </row>
    <row r="152" spans="1:16">
      <c r="A152" s="32">
        <v>42794</v>
      </c>
      <c r="B152" s="35">
        <v>246575</v>
      </c>
      <c r="C152" s="37">
        <v>1943032</v>
      </c>
      <c r="D152" s="38">
        <v>2796956</v>
      </c>
      <c r="E152" s="40">
        <v>2841097</v>
      </c>
      <c r="G152" s="42">
        <f t="shared" si="165"/>
        <v>2189607</v>
      </c>
      <c r="H152" s="44">
        <f t="shared" si="166"/>
        <v>15354</v>
      </c>
      <c r="I152" s="52">
        <f t="shared" si="167"/>
        <v>853924</v>
      </c>
      <c r="J152" s="54">
        <f t="shared" si="168"/>
        <v>-2111</v>
      </c>
      <c r="K152" s="46">
        <f t="shared" si="169"/>
        <v>3043531</v>
      </c>
      <c r="L152" s="48">
        <f t="shared" si="170"/>
        <v>13243</v>
      </c>
      <c r="M152" s="58">
        <f t="shared" si="171"/>
        <v>44141</v>
      </c>
      <c r="N152" s="60">
        <f t="shared" si="172"/>
        <v>-127</v>
      </c>
      <c r="O152" s="50">
        <f t="shared" si="173"/>
        <v>3087672</v>
      </c>
      <c r="P152" s="56">
        <f t="shared" si="174"/>
        <v>13116</v>
      </c>
    </row>
    <row r="153" spans="1:16">
      <c r="A153" s="32">
        <v>42824</v>
      </c>
      <c r="B153" s="35">
        <v>247689</v>
      </c>
      <c r="C153" s="37">
        <v>1945138</v>
      </c>
      <c r="D153" s="38">
        <v>2801030</v>
      </c>
      <c r="E153" s="40">
        <v>2841133</v>
      </c>
      <c r="G153" s="42">
        <f t="shared" ref="G153:G155" si="175">$B153+C153</f>
        <v>2192827</v>
      </c>
      <c r="H153" s="44">
        <f t="shared" ref="H153:H155" si="176">G153-G152</f>
        <v>3220</v>
      </c>
      <c r="I153" s="52">
        <f t="shared" ref="I153:I155" si="177">K153-G153</f>
        <v>855892</v>
      </c>
      <c r="J153" s="54">
        <f t="shared" ref="J153:J155" si="178">I153-I152</f>
        <v>1968</v>
      </c>
      <c r="K153" s="46">
        <f t="shared" ref="K153:K155" si="179">$B153+D153</f>
        <v>3048719</v>
      </c>
      <c r="L153" s="48">
        <f t="shared" ref="L153:L155" si="180">K153-K152</f>
        <v>5188</v>
      </c>
      <c r="M153" s="58">
        <f t="shared" ref="M153:M155" si="181">O153-K153</f>
        <v>40103</v>
      </c>
      <c r="N153" s="60">
        <f t="shared" ref="N153:N155" si="182">M153-M152</f>
        <v>-4038</v>
      </c>
      <c r="O153" s="50">
        <f t="shared" ref="O153:O155" si="183">$B153+E153</f>
        <v>3088822</v>
      </c>
      <c r="P153" s="56">
        <f t="shared" ref="P153:P155" si="184">O153-O152</f>
        <v>1150</v>
      </c>
    </row>
    <row r="154" spans="1:16">
      <c r="A154" s="32">
        <v>42855</v>
      </c>
      <c r="B154" s="35">
        <v>249267</v>
      </c>
      <c r="C154" s="37">
        <v>1954845</v>
      </c>
      <c r="D154" s="38">
        <v>2803351</v>
      </c>
      <c r="E154" s="40">
        <v>2843510</v>
      </c>
      <c r="G154" s="42">
        <f t="shared" si="175"/>
        <v>2204112</v>
      </c>
      <c r="H154" s="44">
        <f t="shared" si="176"/>
        <v>11285</v>
      </c>
      <c r="I154" s="52">
        <f t="shared" si="177"/>
        <v>848506</v>
      </c>
      <c r="J154" s="54">
        <f t="shared" si="178"/>
        <v>-7386</v>
      </c>
      <c r="K154" s="46">
        <f t="shared" si="179"/>
        <v>3052618</v>
      </c>
      <c r="L154" s="48">
        <f t="shared" si="180"/>
        <v>3899</v>
      </c>
      <c r="M154" s="58">
        <f t="shared" si="181"/>
        <v>40159</v>
      </c>
      <c r="N154" s="60">
        <f t="shared" si="182"/>
        <v>56</v>
      </c>
      <c r="O154" s="50">
        <f t="shared" si="183"/>
        <v>3092777</v>
      </c>
      <c r="P154" s="56">
        <f t="shared" si="184"/>
        <v>3955</v>
      </c>
    </row>
    <row r="155" spans="1:16">
      <c r="A155" s="32">
        <v>42885</v>
      </c>
      <c r="B155" s="35">
        <v>248610</v>
      </c>
      <c r="C155" s="37">
        <v>1972106</v>
      </c>
      <c r="D155" s="38">
        <v>2821456</v>
      </c>
      <c r="E155" s="40">
        <v>2861158</v>
      </c>
      <c r="G155" s="42">
        <f t="shared" si="175"/>
        <v>2220716</v>
      </c>
      <c r="H155" s="44">
        <f t="shared" si="176"/>
        <v>16604</v>
      </c>
      <c r="I155" s="52">
        <f t="shared" si="177"/>
        <v>849350</v>
      </c>
      <c r="J155" s="54">
        <f t="shared" si="178"/>
        <v>844</v>
      </c>
      <c r="K155" s="46">
        <f t="shared" si="179"/>
        <v>3070066</v>
      </c>
      <c r="L155" s="48">
        <f t="shared" si="180"/>
        <v>17448</v>
      </c>
      <c r="M155" s="58">
        <f t="shared" si="181"/>
        <v>39702</v>
      </c>
      <c r="N155" s="60">
        <f t="shared" si="182"/>
        <v>-457</v>
      </c>
      <c r="O155" s="50">
        <f t="shared" si="183"/>
        <v>3109768</v>
      </c>
      <c r="P155" s="56">
        <f t="shared" si="184"/>
        <v>16991</v>
      </c>
    </row>
    <row r="156" spans="1:16">
      <c r="A156" s="32">
        <v>42916</v>
      </c>
      <c r="B156" s="35">
        <v>249542</v>
      </c>
      <c r="C156" s="37">
        <v>1992057</v>
      </c>
      <c r="D156" s="38">
        <v>2841185</v>
      </c>
      <c r="E156" s="40">
        <v>2880888</v>
      </c>
      <c r="G156" s="42">
        <f t="shared" ref="G156:G157" si="185">$B156+C156</f>
        <v>2241599</v>
      </c>
      <c r="H156" s="44">
        <f t="shared" ref="H156:H157" si="186">G156-G155</f>
        <v>20883</v>
      </c>
      <c r="I156" s="52">
        <f t="shared" ref="I156:I157" si="187">K156-G156</f>
        <v>849128</v>
      </c>
      <c r="J156" s="54">
        <f t="shared" ref="J156:J157" si="188">I156-I155</f>
        <v>-222</v>
      </c>
      <c r="K156" s="46">
        <f t="shared" ref="K156:K157" si="189">$B156+D156</f>
        <v>3090727</v>
      </c>
      <c r="L156" s="48">
        <f t="shared" ref="L156:L157" si="190">K156-K155</f>
        <v>20661</v>
      </c>
      <c r="M156" s="58">
        <f t="shared" ref="M156:M157" si="191">O156-K156</f>
        <v>39703</v>
      </c>
      <c r="N156" s="60">
        <f t="shared" ref="N156:N157" si="192">M156-M155</f>
        <v>1</v>
      </c>
      <c r="O156" s="50">
        <f t="shared" ref="O156:O157" si="193">$B156+E156</f>
        <v>3130430</v>
      </c>
      <c r="P156" s="56">
        <f t="shared" ref="P156:P157" si="194">O156-O155</f>
        <v>20662</v>
      </c>
    </row>
    <row r="157" spans="1:16">
      <c r="A157" s="32">
        <v>42946</v>
      </c>
      <c r="B157" s="35">
        <v>251640</v>
      </c>
      <c r="C157" s="37">
        <v>1988068</v>
      </c>
      <c r="D157" s="38">
        <v>2835900</v>
      </c>
      <c r="E157" s="40">
        <v>2876194</v>
      </c>
      <c r="G157" s="42">
        <f t="shared" si="185"/>
        <v>2239708</v>
      </c>
      <c r="H157" s="44">
        <f t="shared" si="186"/>
        <v>-1891</v>
      </c>
      <c r="I157" s="52">
        <f t="shared" si="187"/>
        <v>847832</v>
      </c>
      <c r="J157" s="54">
        <f t="shared" si="188"/>
        <v>-1296</v>
      </c>
      <c r="K157" s="46">
        <f t="shared" si="189"/>
        <v>3087540</v>
      </c>
      <c r="L157" s="48">
        <f t="shared" si="190"/>
        <v>-3187</v>
      </c>
      <c r="M157" s="58">
        <f t="shared" si="191"/>
        <v>40294</v>
      </c>
      <c r="N157" s="60">
        <f t="shared" si="192"/>
        <v>591</v>
      </c>
      <c r="O157" s="50">
        <f t="shared" si="193"/>
        <v>3127834</v>
      </c>
      <c r="P157" s="56">
        <f t="shared" si="194"/>
        <v>-2596</v>
      </c>
    </row>
    <row r="158" spans="1:16">
      <c r="A158" s="32">
        <v>42977</v>
      </c>
      <c r="B158" s="35">
        <v>250373</v>
      </c>
      <c r="C158" s="37">
        <v>2002347</v>
      </c>
      <c r="D158" s="38">
        <v>2846777</v>
      </c>
      <c r="E158" s="40">
        <v>2886786</v>
      </c>
      <c r="G158" s="42">
        <f t="shared" ref="G158:G159" si="195">$B158+C158</f>
        <v>2252720</v>
      </c>
      <c r="H158" s="44">
        <f t="shared" ref="H158:H159" si="196">G158-G157</f>
        <v>13012</v>
      </c>
      <c r="I158" s="52">
        <f t="shared" ref="I158:I159" si="197">K158-G158</f>
        <v>844430</v>
      </c>
      <c r="J158" s="54">
        <f t="shared" ref="J158:J159" si="198">I158-I157</f>
        <v>-3402</v>
      </c>
      <c r="K158" s="46">
        <f t="shared" ref="K158:K159" si="199">$B158+D158</f>
        <v>3097150</v>
      </c>
      <c r="L158" s="48">
        <f t="shared" ref="L158:L159" si="200">K158-K157</f>
        <v>9610</v>
      </c>
      <c r="M158" s="58">
        <f t="shared" ref="M158:M159" si="201">O158-K158</f>
        <v>40009</v>
      </c>
      <c r="N158" s="60">
        <f t="shared" ref="N158:N159" si="202">M158-M157</f>
        <v>-285</v>
      </c>
      <c r="O158" s="50">
        <f t="shared" ref="O158:O159" si="203">$B158+E158</f>
        <v>3137159</v>
      </c>
      <c r="P158" s="56">
        <f t="shared" ref="P158:P159" si="204">O158-O157</f>
        <v>9325</v>
      </c>
    </row>
    <row r="159" spans="1:16">
      <c r="A159" s="32">
        <v>43008</v>
      </c>
      <c r="B159" s="35">
        <v>250089</v>
      </c>
      <c r="C159" s="37">
        <v>2008193</v>
      </c>
      <c r="D159" s="38">
        <v>2853476</v>
      </c>
      <c r="E159" s="40">
        <v>2893046</v>
      </c>
      <c r="G159" s="42">
        <f t="shared" si="195"/>
        <v>2258282</v>
      </c>
      <c r="H159" s="44">
        <f t="shared" si="196"/>
        <v>5562</v>
      </c>
      <c r="I159" s="52">
        <f t="shared" si="197"/>
        <v>845283</v>
      </c>
      <c r="J159" s="54">
        <f t="shared" si="198"/>
        <v>853</v>
      </c>
      <c r="K159" s="46">
        <f t="shared" si="199"/>
        <v>3103565</v>
      </c>
      <c r="L159" s="48">
        <f t="shared" si="200"/>
        <v>6415</v>
      </c>
      <c r="M159" s="58">
        <f t="shared" si="201"/>
        <v>39570</v>
      </c>
      <c r="N159" s="60">
        <f t="shared" si="202"/>
        <v>-439</v>
      </c>
      <c r="O159" s="50">
        <f t="shared" si="203"/>
        <v>3143135</v>
      </c>
      <c r="P159" s="56">
        <f t="shared" si="204"/>
        <v>5976</v>
      </c>
    </row>
    <row r="160" spans="1:16">
      <c r="A160" s="32">
        <v>43038</v>
      </c>
      <c r="B160" s="35">
        <v>250902</v>
      </c>
      <c r="C160" s="37">
        <v>2022983</v>
      </c>
      <c r="D160" s="38">
        <v>2859591</v>
      </c>
      <c r="E160" s="40">
        <v>2898204</v>
      </c>
      <c r="G160" s="42">
        <f t="shared" ref="G160" si="205">$B160+C160</f>
        <v>2273885</v>
      </c>
      <c r="H160" s="44">
        <f t="shared" ref="H160" si="206">G160-G159</f>
        <v>15603</v>
      </c>
      <c r="I160" s="52">
        <f t="shared" ref="I160" si="207">K160-G160</f>
        <v>836608</v>
      </c>
      <c r="J160" s="54">
        <f t="shared" ref="J160" si="208">I160-I159</f>
        <v>-8675</v>
      </c>
      <c r="K160" s="46">
        <f t="shared" ref="K160" si="209">$B160+D160</f>
        <v>3110493</v>
      </c>
      <c r="L160" s="48">
        <f t="shared" ref="L160" si="210">K160-K159</f>
        <v>6928</v>
      </c>
      <c r="M160" s="58">
        <f t="shared" ref="M160" si="211">O160-K160</f>
        <v>38613</v>
      </c>
      <c r="N160" s="60">
        <f t="shared" ref="N160" si="212">M160-M159</f>
        <v>-957</v>
      </c>
      <c r="O160" s="50">
        <f t="shared" ref="O160" si="213">$B160+E160</f>
        <v>3149106</v>
      </c>
      <c r="P160" s="56">
        <f t="shared" ref="P160" si="214">O160-O159</f>
        <v>5971</v>
      </c>
    </row>
    <row r="161" spans="1:16">
      <c r="A161" s="32">
        <v>43069</v>
      </c>
      <c r="B161" s="35">
        <v>250873</v>
      </c>
      <c r="C161" s="37">
        <v>2056097</v>
      </c>
      <c r="D161" s="38">
        <v>2890924</v>
      </c>
      <c r="E161" s="40">
        <v>2929915</v>
      </c>
      <c r="G161" s="42">
        <f t="shared" ref="G161" si="215">$B161+C161</f>
        <v>2306970</v>
      </c>
      <c r="H161" s="44">
        <f t="shared" ref="H161" si="216">G161-G160</f>
        <v>33085</v>
      </c>
      <c r="I161" s="52">
        <f t="shared" ref="I161" si="217">K161-G161</f>
        <v>834827</v>
      </c>
      <c r="J161" s="54">
        <f t="shared" ref="J161" si="218">I161-I160</f>
        <v>-1781</v>
      </c>
      <c r="K161" s="46">
        <f t="shared" ref="K161" si="219">$B161+D161</f>
        <v>3141797</v>
      </c>
      <c r="L161" s="48">
        <f t="shared" ref="L161" si="220">K161-K160</f>
        <v>31304</v>
      </c>
      <c r="M161" s="58">
        <f t="shared" ref="M161" si="221">O161-K161</f>
        <v>38991</v>
      </c>
      <c r="N161" s="60">
        <f t="shared" ref="N161" si="222">M161-M160</f>
        <v>378</v>
      </c>
      <c r="O161" s="50">
        <f t="shared" ref="O161" si="223">$B161+E161</f>
        <v>3180788</v>
      </c>
      <c r="P161" s="56">
        <f t="shared" ref="P161" si="224">O161-O160</f>
        <v>31682</v>
      </c>
    </row>
    <row r="162" spans="1:16">
      <c r="A162" s="32">
        <v>43099</v>
      </c>
      <c r="B162" s="35">
        <v>252858</v>
      </c>
      <c r="C162" s="37">
        <v>2045510</v>
      </c>
      <c r="D162" s="38">
        <v>2882939</v>
      </c>
      <c r="E162" s="40">
        <v>2920402</v>
      </c>
      <c r="G162" s="42">
        <f t="shared" ref="G162:G163" si="225">$B162+C162</f>
        <v>2298368</v>
      </c>
      <c r="H162" s="44">
        <f t="shared" ref="H162:H163" si="226">G162-G161</f>
        <v>-8602</v>
      </c>
      <c r="I162" s="52">
        <f t="shared" ref="I162:I163" si="227">K162-G162</f>
        <v>837429</v>
      </c>
      <c r="J162" s="54">
        <f t="shared" ref="J162:J163" si="228">I162-I161</f>
        <v>2602</v>
      </c>
      <c r="K162" s="46">
        <f t="shared" ref="K162:K163" si="229">$B162+D162</f>
        <v>3135797</v>
      </c>
      <c r="L162" s="48">
        <f t="shared" ref="L162:L163" si="230">K162-K161</f>
        <v>-6000</v>
      </c>
      <c r="M162" s="58">
        <f t="shared" ref="M162:M163" si="231">O162-K162</f>
        <v>37463</v>
      </c>
      <c r="N162" s="60">
        <f t="shared" ref="N162:N163" si="232">M162-M161</f>
        <v>-1528</v>
      </c>
      <c r="O162" s="50">
        <f t="shared" ref="O162:O163" si="233">$B162+E162</f>
        <v>3173260</v>
      </c>
      <c r="P162" s="56">
        <f t="shared" ref="P162:P163" si="234">O162-O161</f>
        <v>-7528</v>
      </c>
    </row>
    <row r="163" spans="1:16">
      <c r="A163" s="32">
        <v>43130</v>
      </c>
      <c r="B163" s="35">
        <v>250098</v>
      </c>
      <c r="C163" s="37">
        <v>2056207</v>
      </c>
      <c r="D163" s="38">
        <v>2894190</v>
      </c>
      <c r="E163" s="40">
        <v>2930455</v>
      </c>
      <c r="G163" s="42">
        <f t="shared" si="225"/>
        <v>2306305</v>
      </c>
      <c r="H163" s="44">
        <f t="shared" si="226"/>
        <v>7937</v>
      </c>
      <c r="I163" s="52">
        <f t="shared" si="227"/>
        <v>837983</v>
      </c>
      <c r="J163" s="54">
        <f t="shared" si="228"/>
        <v>554</v>
      </c>
      <c r="K163" s="46">
        <f t="shared" si="229"/>
        <v>3144288</v>
      </c>
      <c r="L163" s="48">
        <f t="shared" si="230"/>
        <v>8491</v>
      </c>
      <c r="M163" s="58">
        <f t="shared" si="231"/>
        <v>36265</v>
      </c>
      <c r="N163" s="60">
        <f t="shared" si="232"/>
        <v>-1198</v>
      </c>
      <c r="O163" s="50">
        <f t="shared" si="233"/>
        <v>3180553</v>
      </c>
      <c r="P163" s="56">
        <f t="shared" si="234"/>
        <v>7293</v>
      </c>
    </row>
    <row r="164" spans="1:16">
      <c r="A164" s="32">
        <v>43159</v>
      </c>
      <c r="B164" s="35">
        <v>249837</v>
      </c>
      <c r="C164" s="37">
        <v>2062130</v>
      </c>
      <c r="D164" s="38">
        <v>2896607</v>
      </c>
      <c r="E164" s="40">
        <v>2933500</v>
      </c>
      <c r="G164" s="42">
        <f t="shared" ref="G164" si="235">$B164+C164</f>
        <v>2311967</v>
      </c>
      <c r="H164" s="44">
        <f t="shared" ref="H164" si="236">G164-G163</f>
        <v>5662</v>
      </c>
      <c r="I164" s="52">
        <f t="shared" ref="I164" si="237">K164-G164</f>
        <v>834477</v>
      </c>
      <c r="J164" s="54">
        <f t="shared" ref="J164" si="238">I164-I163</f>
        <v>-3506</v>
      </c>
      <c r="K164" s="46">
        <f t="shared" ref="K164" si="239">$B164+D164</f>
        <v>3146444</v>
      </c>
      <c r="L164" s="48">
        <f t="shared" ref="L164" si="240">K164-K163</f>
        <v>2156</v>
      </c>
      <c r="M164" s="58">
        <f t="shared" ref="M164" si="241">O164-K164</f>
        <v>36893</v>
      </c>
      <c r="N164" s="60">
        <f t="shared" ref="N164" si="242">M164-M163</f>
        <v>628</v>
      </c>
      <c r="O164" s="50">
        <f t="shared" ref="O164" si="243">$B164+E164</f>
        <v>3183337</v>
      </c>
      <c r="P164" s="56">
        <f t="shared" ref="P164" si="244">O164-O163</f>
        <v>2784</v>
      </c>
    </row>
    <row r="165" spans="1:16">
      <c r="A165" s="32">
        <v>43189</v>
      </c>
      <c r="B165" s="35">
        <v>248348</v>
      </c>
      <c r="C165" s="37">
        <v>2061303</v>
      </c>
      <c r="D165" s="38">
        <v>2901132</v>
      </c>
      <c r="E165" s="40">
        <v>2936182</v>
      </c>
      <c r="G165" s="42">
        <f t="shared" ref="G165" si="245">$B165+C165</f>
        <v>2309651</v>
      </c>
      <c r="H165" s="44">
        <f t="shared" ref="H165" si="246">G165-G164</f>
        <v>-2316</v>
      </c>
      <c r="I165" s="52">
        <f t="shared" ref="I165" si="247">K165-G165</f>
        <v>839829</v>
      </c>
      <c r="J165" s="54">
        <f t="shared" ref="J165" si="248">I165-I164</f>
        <v>5352</v>
      </c>
      <c r="K165" s="46">
        <f t="shared" ref="K165" si="249">$B165+D165</f>
        <v>3149480</v>
      </c>
      <c r="L165" s="48">
        <f t="shared" ref="L165" si="250">K165-K164</f>
        <v>3036</v>
      </c>
      <c r="M165" s="58">
        <f t="shared" ref="M165" si="251">O165-K165</f>
        <v>35050</v>
      </c>
      <c r="N165" s="60">
        <f t="shared" ref="N165" si="252">M165-M164</f>
        <v>-1843</v>
      </c>
      <c r="O165" s="50">
        <f t="shared" ref="O165" si="253">$B165+E165</f>
        <v>3184530</v>
      </c>
      <c r="P165" s="56">
        <f t="shared" ref="P165" si="254">O165-O164</f>
        <v>1193</v>
      </c>
    </row>
    <row r="166" spans="1:16">
      <c r="A166" s="32">
        <v>43220</v>
      </c>
      <c r="B166" s="35">
        <v>250264</v>
      </c>
      <c r="C166" s="37">
        <v>2076611</v>
      </c>
      <c r="D166" s="38">
        <v>2906956</v>
      </c>
      <c r="E166" s="40">
        <v>2941280</v>
      </c>
      <c r="G166" s="42">
        <f t="shared" ref="G166:G167" si="255">$B166+C166</f>
        <v>2326875</v>
      </c>
      <c r="H166" s="44">
        <f t="shared" ref="H166:H167" si="256">G166-G165</f>
        <v>17224</v>
      </c>
      <c r="I166" s="52">
        <f t="shared" ref="I166:I167" si="257">K166-G166</f>
        <v>830345</v>
      </c>
      <c r="J166" s="54">
        <f t="shared" ref="J166:J167" si="258">I166-I165</f>
        <v>-9484</v>
      </c>
      <c r="K166" s="46">
        <f t="shared" ref="K166:K167" si="259">$B166+D166</f>
        <v>3157220</v>
      </c>
      <c r="L166" s="48">
        <f t="shared" ref="L166:L167" si="260">K166-K165</f>
        <v>7740</v>
      </c>
      <c r="M166" s="58">
        <f t="shared" ref="M166:M167" si="261">O166-K166</f>
        <v>34324</v>
      </c>
      <c r="N166" s="60">
        <f t="shared" ref="N166:N167" si="262">M166-M165</f>
        <v>-726</v>
      </c>
      <c r="O166" s="50">
        <f t="shared" ref="O166:O167" si="263">$B166+E166</f>
        <v>3191544</v>
      </c>
      <c r="P166" s="56">
        <f t="shared" ref="P166:P167" si="264">O166-O165</f>
        <v>7014</v>
      </c>
    </row>
    <row r="167" spans="1:16">
      <c r="A167" s="32">
        <v>43250</v>
      </c>
      <c r="B167" s="35">
        <v>250211</v>
      </c>
      <c r="C167" s="37">
        <v>2116559</v>
      </c>
      <c r="D167" s="38">
        <v>2946764</v>
      </c>
      <c r="E167" s="40">
        <v>2982436</v>
      </c>
      <c r="G167" s="42">
        <f t="shared" si="255"/>
        <v>2366770</v>
      </c>
      <c r="H167" s="44">
        <f t="shared" si="256"/>
        <v>39895</v>
      </c>
      <c r="I167" s="52">
        <f t="shared" si="257"/>
        <v>830205</v>
      </c>
      <c r="J167" s="54">
        <f t="shared" si="258"/>
        <v>-140</v>
      </c>
      <c r="K167" s="46">
        <f t="shared" si="259"/>
        <v>3196975</v>
      </c>
      <c r="L167" s="48">
        <f t="shared" si="260"/>
        <v>39755</v>
      </c>
      <c r="M167" s="58">
        <f t="shared" si="261"/>
        <v>35672</v>
      </c>
      <c r="N167" s="60">
        <f t="shared" si="262"/>
        <v>1348</v>
      </c>
      <c r="O167" s="50">
        <f t="shared" si="263"/>
        <v>3232647</v>
      </c>
      <c r="P167" s="56">
        <f t="shared" si="264"/>
        <v>41103</v>
      </c>
    </row>
    <row r="168" spans="1:16">
      <c r="A168" s="32">
        <v>43281</v>
      </c>
      <c r="B168" s="35">
        <v>252748</v>
      </c>
      <c r="C168" s="37">
        <v>2110119</v>
      </c>
      <c r="D168" s="38">
        <v>2954528</v>
      </c>
      <c r="E168" s="40">
        <v>2987325</v>
      </c>
      <c r="G168" s="42">
        <f t="shared" ref="G168:G169" si="265">$B168+C168</f>
        <v>2362867</v>
      </c>
      <c r="H168" s="44">
        <f t="shared" ref="H168:H169" si="266">G168-G167</f>
        <v>-3903</v>
      </c>
      <c r="I168" s="52">
        <f t="shared" ref="I168:I169" si="267">K168-G168</f>
        <v>844409</v>
      </c>
      <c r="J168" s="54">
        <f t="shared" ref="J168:J169" si="268">I168-I167</f>
        <v>14204</v>
      </c>
      <c r="K168" s="46">
        <f t="shared" ref="K168:K169" si="269">$B168+D168</f>
        <v>3207276</v>
      </c>
      <c r="L168" s="48">
        <f t="shared" ref="L168:L169" si="270">K168-K167</f>
        <v>10301</v>
      </c>
      <c r="M168" s="58">
        <f t="shared" ref="M168:M169" si="271">O168-K168</f>
        <v>32797</v>
      </c>
      <c r="N168" s="60">
        <f t="shared" ref="N168:N169" si="272">M168-M167</f>
        <v>-2875</v>
      </c>
      <c r="O168" s="50">
        <f t="shared" ref="O168:O169" si="273">$B168+E168</f>
        <v>3240073</v>
      </c>
      <c r="P168" s="56">
        <f t="shared" ref="P168:P169" si="274">O168-O167</f>
        <v>7426</v>
      </c>
    </row>
    <row r="169" spans="1:16">
      <c r="A169" s="32">
        <v>43311</v>
      </c>
      <c r="B169" s="35">
        <v>255962</v>
      </c>
      <c r="C169" s="37">
        <v>2116477</v>
      </c>
      <c r="D169" s="38">
        <v>2954066</v>
      </c>
      <c r="E169" s="40">
        <v>2986421</v>
      </c>
      <c r="G169" s="42">
        <f t="shared" si="265"/>
        <v>2372439</v>
      </c>
      <c r="H169" s="44">
        <f t="shared" si="266"/>
        <v>9572</v>
      </c>
      <c r="I169" s="52">
        <f t="shared" si="267"/>
        <v>837589</v>
      </c>
      <c r="J169" s="54">
        <f t="shared" si="268"/>
        <v>-6820</v>
      </c>
      <c r="K169" s="46">
        <f t="shared" si="269"/>
        <v>3210028</v>
      </c>
      <c r="L169" s="48">
        <f t="shared" si="270"/>
        <v>2752</v>
      </c>
      <c r="M169" s="58">
        <f t="shared" si="271"/>
        <v>32355</v>
      </c>
      <c r="N169" s="60">
        <f t="shared" si="272"/>
        <v>-442</v>
      </c>
      <c r="O169" s="50">
        <f t="shared" si="273"/>
        <v>3242383</v>
      </c>
      <c r="P169" s="56">
        <f t="shared" si="274"/>
        <v>2310</v>
      </c>
    </row>
    <row r="170" spans="1:16">
      <c r="A170" s="32">
        <v>43342</v>
      </c>
      <c r="B170" s="35">
        <v>256431</v>
      </c>
      <c r="C170" s="37">
        <v>2119146</v>
      </c>
      <c r="D170" s="38">
        <v>2953013</v>
      </c>
      <c r="E170" s="40">
        <v>2986417</v>
      </c>
      <c r="G170" s="42">
        <f t="shared" ref="G170:G171" si="275">$B170+C170</f>
        <v>2375577</v>
      </c>
      <c r="H170" s="44">
        <f t="shared" ref="H170:H171" si="276">G170-G169</f>
        <v>3138</v>
      </c>
      <c r="I170" s="52">
        <f t="shared" ref="I170:I171" si="277">K170-G170</f>
        <v>833867</v>
      </c>
      <c r="J170" s="54">
        <f t="shared" ref="J170:J171" si="278">I170-I169</f>
        <v>-3722</v>
      </c>
      <c r="K170" s="46">
        <f t="shared" ref="K170:K171" si="279">$B170+D170</f>
        <v>3209444</v>
      </c>
      <c r="L170" s="48">
        <f t="shared" ref="L170:L171" si="280">K170-K169</f>
        <v>-584</v>
      </c>
      <c r="M170" s="58">
        <f t="shared" ref="M170:M171" si="281">O170-K170</f>
        <v>33404</v>
      </c>
      <c r="N170" s="60">
        <f t="shared" ref="N170:N171" si="282">M170-M169</f>
        <v>1049</v>
      </c>
      <c r="O170" s="50">
        <f t="shared" ref="O170:O171" si="283">$B170+E170</f>
        <v>3242848</v>
      </c>
      <c r="P170" s="56">
        <f t="shared" ref="P170:P171" si="284">O170-O169</f>
        <v>465</v>
      </c>
    </row>
    <row r="171" spans="1:16">
      <c r="A171" s="32">
        <v>43373</v>
      </c>
      <c r="B171" s="35">
        <v>256126</v>
      </c>
      <c r="C171" s="37">
        <v>2146506</v>
      </c>
      <c r="D171" s="38">
        <v>2978417</v>
      </c>
      <c r="E171" s="40">
        <v>3010449</v>
      </c>
      <c r="G171" s="42">
        <f t="shared" si="275"/>
        <v>2402632</v>
      </c>
      <c r="H171" s="44">
        <f t="shared" si="276"/>
        <v>27055</v>
      </c>
      <c r="I171" s="52">
        <f t="shared" si="277"/>
        <v>831911</v>
      </c>
      <c r="J171" s="54">
        <f t="shared" si="278"/>
        <v>-1956</v>
      </c>
      <c r="K171" s="46">
        <f t="shared" si="279"/>
        <v>3234543</v>
      </c>
      <c r="L171" s="48">
        <f t="shared" si="280"/>
        <v>25099</v>
      </c>
      <c r="M171" s="58">
        <f t="shared" si="281"/>
        <v>32032</v>
      </c>
      <c r="N171" s="60">
        <f t="shared" si="282"/>
        <v>-1372</v>
      </c>
      <c r="O171" s="50">
        <f t="shared" si="283"/>
        <v>3266575</v>
      </c>
      <c r="P171" s="56">
        <f t="shared" si="284"/>
        <v>23727</v>
      </c>
    </row>
    <row r="172" spans="1:16">
      <c r="A172" s="32">
        <v>43403</v>
      </c>
      <c r="B172" s="35">
        <v>256261</v>
      </c>
      <c r="C172" s="37">
        <v>2158298</v>
      </c>
      <c r="D172" s="38">
        <v>2989973</v>
      </c>
      <c r="E172" s="40">
        <v>3025477</v>
      </c>
      <c r="G172" s="42">
        <f t="shared" ref="G172:G173" si="285">$B172+C172</f>
        <v>2414559</v>
      </c>
      <c r="H172" s="44">
        <f t="shared" ref="H172:H173" si="286">G172-G171</f>
        <v>11927</v>
      </c>
      <c r="I172" s="52">
        <f t="shared" ref="I172:I173" si="287">K172-G172</f>
        <v>831675</v>
      </c>
      <c r="J172" s="54">
        <f t="shared" ref="J172:J173" si="288">I172-I171</f>
        <v>-236</v>
      </c>
      <c r="K172" s="46">
        <f t="shared" ref="K172:K173" si="289">$B172+D172</f>
        <v>3246234</v>
      </c>
      <c r="L172" s="48">
        <f t="shared" ref="L172:L173" si="290">K172-K171</f>
        <v>11691</v>
      </c>
      <c r="M172" s="58">
        <f t="shared" ref="M172:M173" si="291">O172-K172</f>
        <v>35504</v>
      </c>
      <c r="N172" s="60">
        <f t="shared" ref="N172:N173" si="292">M172-M171</f>
        <v>3472</v>
      </c>
      <c r="O172" s="50">
        <f t="shared" ref="O172:O173" si="293">$B172+E172</f>
        <v>3281738</v>
      </c>
      <c r="P172" s="56">
        <f t="shared" ref="P172:P173" si="294">O172-O171</f>
        <v>15163</v>
      </c>
    </row>
    <row r="173" spans="1:16">
      <c r="A173" s="32">
        <v>43434</v>
      </c>
      <c r="B173" s="35">
        <v>257218</v>
      </c>
      <c r="C173" s="37">
        <v>2196841</v>
      </c>
      <c r="D173" s="38">
        <v>3024890</v>
      </c>
      <c r="E173" s="40">
        <v>3058177</v>
      </c>
      <c r="G173" s="42">
        <f t="shared" si="285"/>
        <v>2454059</v>
      </c>
      <c r="H173" s="44">
        <f t="shared" si="286"/>
        <v>39500</v>
      </c>
      <c r="I173" s="52">
        <f t="shared" si="287"/>
        <v>828049</v>
      </c>
      <c r="J173" s="54">
        <f t="shared" si="288"/>
        <v>-3626</v>
      </c>
      <c r="K173" s="46">
        <f t="shared" si="289"/>
        <v>3282108</v>
      </c>
      <c r="L173" s="48">
        <f t="shared" si="290"/>
        <v>35874</v>
      </c>
      <c r="M173" s="58">
        <f t="shared" si="291"/>
        <v>33287</v>
      </c>
      <c r="N173" s="60">
        <f t="shared" si="292"/>
        <v>-2217</v>
      </c>
      <c r="O173" s="50">
        <f t="shared" si="293"/>
        <v>3315395</v>
      </c>
      <c r="P173" s="56">
        <f t="shared" si="294"/>
        <v>33657</v>
      </c>
    </row>
    <row r="174" spans="1:16">
      <c r="A174" s="32">
        <v>43464</v>
      </c>
      <c r="B174" s="35">
        <v>260032</v>
      </c>
      <c r="C174" s="37">
        <v>2195025</v>
      </c>
      <c r="D174" s="38">
        <v>3021662</v>
      </c>
      <c r="E174" s="40">
        <v>3052470</v>
      </c>
      <c r="G174" s="42">
        <f t="shared" ref="G174" si="295">$B174+C174</f>
        <v>2455057</v>
      </c>
      <c r="H174" s="44">
        <f t="shared" ref="H174" si="296">G174-G173</f>
        <v>998</v>
      </c>
      <c r="I174" s="52">
        <f t="shared" ref="I174" si="297">K174-G174</f>
        <v>826637</v>
      </c>
      <c r="J174" s="54">
        <f t="shared" ref="J174" si="298">I174-I173</f>
        <v>-1412</v>
      </c>
      <c r="K174" s="46">
        <f t="shared" ref="K174" si="299">$B174+D174</f>
        <v>3281694</v>
      </c>
      <c r="L174" s="48">
        <f t="shared" ref="L174" si="300">K174-K173</f>
        <v>-414</v>
      </c>
      <c r="M174" s="58">
        <f t="shared" ref="M174" si="301">O174-K174</f>
        <v>30808</v>
      </c>
      <c r="N174" s="60">
        <f t="shared" ref="N174" si="302">M174-M173</f>
        <v>-2479</v>
      </c>
      <c r="O174" s="50">
        <f t="shared" ref="O174" si="303">$B174+E174</f>
        <v>3312502</v>
      </c>
      <c r="P174" s="56">
        <f t="shared" ref="P174" si="304">O174-O173</f>
        <v>-2893</v>
      </c>
    </row>
    <row r="175" spans="1:16">
      <c r="A175" s="32">
        <v>43495</v>
      </c>
      <c r="B175" s="35">
        <v>267574</v>
      </c>
      <c r="C175" s="37">
        <v>2180737</v>
      </c>
      <c r="D175" s="38">
        <v>3017275</v>
      </c>
      <c r="E175" s="40">
        <v>3049076</v>
      </c>
      <c r="G175" s="42">
        <f t="shared" ref="G175:G176" si="305">$B175+C175</f>
        <v>2448311</v>
      </c>
      <c r="H175" s="44">
        <f t="shared" ref="H175:H176" si="306">G175-G174</f>
        <v>-6746</v>
      </c>
      <c r="I175" s="52">
        <f t="shared" ref="I175:I176" si="307">K175-G175</f>
        <v>836538</v>
      </c>
      <c r="J175" s="54">
        <f t="shared" ref="J175:J176" si="308">I175-I174</f>
        <v>9901</v>
      </c>
      <c r="K175" s="46">
        <f t="shared" ref="K175:K176" si="309">$B175+D175</f>
        <v>3284849</v>
      </c>
      <c r="L175" s="48">
        <f t="shared" ref="L175:L176" si="310">K175-K174</f>
        <v>3155</v>
      </c>
      <c r="M175" s="58">
        <f t="shared" ref="M175:M176" si="311">O175-K175</f>
        <v>31801</v>
      </c>
      <c r="N175" s="60">
        <f t="shared" ref="N175:N176" si="312">M175-M174</f>
        <v>993</v>
      </c>
      <c r="O175" s="50">
        <f t="shared" ref="O175:O176" si="313">$B175+E175</f>
        <v>3316650</v>
      </c>
      <c r="P175" s="56">
        <f t="shared" ref="P175:P176" si="314">O175-O174</f>
        <v>4148</v>
      </c>
    </row>
    <row r="176" spans="1:16">
      <c r="A176" s="32">
        <v>43524</v>
      </c>
      <c r="B176" s="35">
        <v>267961</v>
      </c>
      <c r="C176" s="37">
        <v>2189361</v>
      </c>
      <c r="D176" s="38">
        <v>3030925</v>
      </c>
      <c r="E176" s="40">
        <v>3062332</v>
      </c>
      <c r="G176" s="42">
        <f t="shared" si="305"/>
        <v>2457322</v>
      </c>
      <c r="H176" s="44">
        <f t="shared" si="306"/>
        <v>9011</v>
      </c>
      <c r="I176" s="52">
        <f t="shared" si="307"/>
        <v>841564</v>
      </c>
      <c r="J176" s="54">
        <f t="shared" si="308"/>
        <v>5026</v>
      </c>
      <c r="K176" s="46">
        <f t="shared" si="309"/>
        <v>3298886</v>
      </c>
      <c r="L176" s="48">
        <f t="shared" si="310"/>
        <v>14037</v>
      </c>
      <c r="M176" s="58">
        <f t="shared" si="311"/>
        <v>31407</v>
      </c>
      <c r="N176" s="60">
        <f t="shared" si="312"/>
        <v>-394</v>
      </c>
      <c r="O176" s="50">
        <f t="shared" si="313"/>
        <v>3330293</v>
      </c>
      <c r="P176" s="56">
        <f t="shared" si="314"/>
        <v>13643</v>
      </c>
    </row>
    <row r="177" spans="1:16">
      <c r="A177" s="32">
        <v>43554</v>
      </c>
      <c r="B177" s="35">
        <v>269145</v>
      </c>
      <c r="C177" s="37">
        <v>2212119</v>
      </c>
      <c r="D177" s="38">
        <v>3054717</v>
      </c>
      <c r="E177" s="40">
        <v>3095546</v>
      </c>
      <c r="G177" s="42">
        <f t="shared" ref="G177:G180" si="315">$B177+C177</f>
        <v>2481264</v>
      </c>
      <c r="H177" s="44">
        <f t="shared" ref="H177:H180" si="316">G177-G176</f>
        <v>23942</v>
      </c>
      <c r="I177" s="52">
        <f t="shared" ref="I177:I180" si="317">K177-G177</f>
        <v>842598</v>
      </c>
      <c r="J177" s="54">
        <f t="shared" ref="J177:J180" si="318">I177-I176</f>
        <v>1034</v>
      </c>
      <c r="K177" s="46">
        <f t="shared" ref="K177:K180" si="319">$B177+D177</f>
        <v>3323862</v>
      </c>
      <c r="L177" s="48">
        <f t="shared" ref="L177:L180" si="320">K177-K176</f>
        <v>24976</v>
      </c>
      <c r="M177" s="58">
        <f t="shared" ref="M177:M180" si="321">O177-K177</f>
        <v>40829</v>
      </c>
      <c r="N177" s="60">
        <f t="shared" ref="N177:N180" si="322">M177-M176</f>
        <v>9422</v>
      </c>
      <c r="O177" s="50">
        <f t="shared" ref="O177:O180" si="323">$B177+E177</f>
        <v>3364691</v>
      </c>
      <c r="P177" s="56">
        <f t="shared" ref="P177:P180" si="324">O177-O176</f>
        <v>34398</v>
      </c>
    </row>
    <row r="178" spans="1:16">
      <c r="A178" s="32">
        <v>43585</v>
      </c>
      <c r="B178" s="35">
        <v>271266</v>
      </c>
      <c r="C178" s="37">
        <v>2230047</v>
      </c>
      <c r="D178" s="38">
        <v>3068977</v>
      </c>
      <c r="E178" s="40">
        <v>3110234</v>
      </c>
      <c r="G178" s="42">
        <f t="shared" si="315"/>
        <v>2501313</v>
      </c>
      <c r="H178" s="44">
        <f t="shared" si="316"/>
        <v>20049</v>
      </c>
      <c r="I178" s="52">
        <f t="shared" si="317"/>
        <v>838930</v>
      </c>
      <c r="J178" s="54">
        <f t="shared" si="318"/>
        <v>-3668</v>
      </c>
      <c r="K178" s="46">
        <f t="shared" si="319"/>
        <v>3340243</v>
      </c>
      <c r="L178" s="48">
        <f t="shared" si="320"/>
        <v>16381</v>
      </c>
      <c r="M178" s="58">
        <f t="shared" si="321"/>
        <v>41257</v>
      </c>
      <c r="N178" s="60">
        <f t="shared" si="322"/>
        <v>428</v>
      </c>
      <c r="O178" s="50">
        <f t="shared" si="323"/>
        <v>3381500</v>
      </c>
      <c r="P178" s="56">
        <f t="shared" si="324"/>
        <v>16809</v>
      </c>
    </row>
    <row r="179" spans="1:16">
      <c r="A179" s="32">
        <v>43615</v>
      </c>
      <c r="B179" s="35">
        <v>272097</v>
      </c>
      <c r="C179" s="37">
        <v>2253975</v>
      </c>
      <c r="D179" s="38">
        <v>3093015</v>
      </c>
      <c r="E179" s="40">
        <v>3133471</v>
      </c>
      <c r="G179" s="42">
        <f t="shared" si="315"/>
        <v>2526072</v>
      </c>
      <c r="H179" s="44">
        <f t="shared" si="316"/>
        <v>24759</v>
      </c>
      <c r="I179" s="52">
        <f t="shared" si="317"/>
        <v>839040</v>
      </c>
      <c r="J179" s="54">
        <f t="shared" si="318"/>
        <v>110</v>
      </c>
      <c r="K179" s="46">
        <f t="shared" si="319"/>
        <v>3365112</v>
      </c>
      <c r="L179" s="48">
        <f t="shared" si="320"/>
        <v>24869</v>
      </c>
      <c r="M179" s="58">
        <f t="shared" si="321"/>
        <v>40456</v>
      </c>
      <c r="N179" s="60">
        <f t="shared" si="322"/>
        <v>-801</v>
      </c>
      <c r="O179" s="50">
        <f t="shared" si="323"/>
        <v>3405568</v>
      </c>
      <c r="P179" s="56">
        <f t="shared" si="324"/>
        <v>24068</v>
      </c>
    </row>
    <row r="180" spans="1:16">
      <c r="A180" s="32">
        <v>43646</v>
      </c>
      <c r="B180" s="35">
        <v>274156</v>
      </c>
      <c r="C180" s="37">
        <v>2263581</v>
      </c>
      <c r="D180" s="38">
        <v>3100650</v>
      </c>
      <c r="E180" s="40">
        <v>3142819</v>
      </c>
      <c r="G180" s="42">
        <f t="shared" si="315"/>
        <v>2537737</v>
      </c>
      <c r="H180" s="44">
        <f t="shared" si="316"/>
        <v>11665</v>
      </c>
      <c r="I180" s="52">
        <f t="shared" si="317"/>
        <v>837069</v>
      </c>
      <c r="J180" s="54">
        <f t="shared" si="318"/>
        <v>-1971</v>
      </c>
      <c r="K180" s="46">
        <f t="shared" si="319"/>
        <v>3374806</v>
      </c>
      <c r="L180" s="48">
        <f t="shared" si="320"/>
        <v>9694</v>
      </c>
      <c r="M180" s="58">
        <f t="shared" si="321"/>
        <v>42169</v>
      </c>
      <c r="N180" s="60">
        <f t="shared" si="322"/>
        <v>1713</v>
      </c>
      <c r="O180" s="50">
        <f t="shared" si="323"/>
        <v>3416975</v>
      </c>
      <c r="P180" s="56">
        <f t="shared" si="324"/>
        <v>11407</v>
      </c>
    </row>
    <row r="181" spans="1:16">
      <c r="A181" s="32">
        <v>43676</v>
      </c>
      <c r="B181" s="35">
        <v>277310</v>
      </c>
      <c r="C181" s="37">
        <v>2271318</v>
      </c>
      <c r="D181" s="38">
        <v>3104707</v>
      </c>
      <c r="E181" s="40">
        <v>3148152</v>
      </c>
      <c r="G181" s="42">
        <f t="shared" ref="G181:G183" si="325">$B181+C181</f>
        <v>2548628</v>
      </c>
      <c r="H181" s="44">
        <f t="shared" ref="H181:H183" si="326">G181-G180</f>
        <v>10891</v>
      </c>
      <c r="I181" s="52">
        <f t="shared" ref="I181:I183" si="327">K181-G181</f>
        <v>833389</v>
      </c>
      <c r="J181" s="54">
        <f t="shared" ref="J181:J183" si="328">I181-I180</f>
        <v>-3680</v>
      </c>
      <c r="K181" s="46">
        <f t="shared" ref="K181:K183" si="329">$B181+D181</f>
        <v>3382017</v>
      </c>
      <c r="L181" s="48">
        <f t="shared" ref="L181:L183" si="330">K181-K180</f>
        <v>7211</v>
      </c>
      <c r="M181" s="58">
        <f t="shared" ref="M181:M183" si="331">O181-K181</f>
        <v>43445</v>
      </c>
      <c r="N181" s="60">
        <f t="shared" ref="N181:N183" si="332">M181-M180</f>
        <v>1276</v>
      </c>
      <c r="O181" s="50">
        <f t="shared" ref="O181:O183" si="333">$B181+E181</f>
        <v>3425462</v>
      </c>
      <c r="P181" s="56">
        <f t="shared" ref="P181:P183" si="334">O181-O180</f>
        <v>8487</v>
      </c>
    </row>
    <row r="182" spans="1:16">
      <c r="A182" s="32">
        <v>43707</v>
      </c>
      <c r="B182" s="35">
        <v>276646</v>
      </c>
      <c r="C182" s="37">
        <v>2297907</v>
      </c>
      <c r="D182" s="38">
        <v>3135929</v>
      </c>
      <c r="E182" s="40">
        <v>3182827</v>
      </c>
      <c r="G182" s="42">
        <f t="shared" si="325"/>
        <v>2574553</v>
      </c>
      <c r="H182" s="44">
        <f t="shared" si="326"/>
        <v>25925</v>
      </c>
      <c r="I182" s="52">
        <f t="shared" si="327"/>
        <v>838022</v>
      </c>
      <c r="J182" s="54">
        <f t="shared" si="328"/>
        <v>4633</v>
      </c>
      <c r="K182" s="46">
        <f t="shared" si="329"/>
        <v>3412575</v>
      </c>
      <c r="L182" s="48">
        <f t="shared" si="330"/>
        <v>30558</v>
      </c>
      <c r="M182" s="58">
        <f t="shared" si="331"/>
        <v>46898</v>
      </c>
      <c r="N182" s="60">
        <f t="shared" si="332"/>
        <v>3453</v>
      </c>
      <c r="O182" s="50">
        <f t="shared" si="333"/>
        <v>3459473</v>
      </c>
      <c r="P182" s="56">
        <f t="shared" si="334"/>
        <v>34011</v>
      </c>
    </row>
    <row r="183" spans="1:16">
      <c r="A183" s="32">
        <v>43738</v>
      </c>
      <c r="B183" s="35">
        <v>277419</v>
      </c>
      <c r="C183" s="37">
        <v>2298515</v>
      </c>
      <c r="D183" s="38">
        <v>3131242</v>
      </c>
      <c r="E183" s="40">
        <v>3164683</v>
      </c>
      <c r="G183" s="42">
        <f t="shared" si="325"/>
        <v>2575934</v>
      </c>
      <c r="H183" s="44">
        <f t="shared" si="326"/>
        <v>1381</v>
      </c>
      <c r="I183" s="52">
        <f t="shared" si="327"/>
        <v>832727</v>
      </c>
      <c r="J183" s="54">
        <f t="shared" si="328"/>
        <v>-5295</v>
      </c>
      <c r="K183" s="46">
        <f t="shared" si="329"/>
        <v>3408661</v>
      </c>
      <c r="L183" s="48">
        <f t="shared" si="330"/>
        <v>-3914</v>
      </c>
      <c r="M183" s="58">
        <f t="shared" si="331"/>
        <v>33441</v>
      </c>
      <c r="N183" s="60">
        <f t="shared" si="332"/>
        <v>-13457</v>
      </c>
      <c r="O183" s="50">
        <f t="shared" si="333"/>
        <v>3442102</v>
      </c>
      <c r="P183" s="56">
        <f t="shared" si="334"/>
        <v>-17371</v>
      </c>
    </row>
    <row r="184" spans="1:16">
      <c r="A184" s="32">
        <v>43768</v>
      </c>
      <c r="B184" s="35">
        <v>277630</v>
      </c>
      <c r="C184" s="37">
        <v>2316529</v>
      </c>
      <c r="D184" s="38">
        <v>3147725</v>
      </c>
      <c r="E184" s="40">
        <v>3178382</v>
      </c>
      <c r="G184" s="42">
        <f t="shared" ref="G184" si="335">$B184+C184</f>
        <v>2594159</v>
      </c>
      <c r="H184" s="44">
        <f t="shared" ref="H184" si="336">G184-G183</f>
        <v>18225</v>
      </c>
      <c r="I184" s="52">
        <f t="shared" ref="I184" si="337">K184-G184</f>
        <v>831196</v>
      </c>
      <c r="J184" s="54">
        <f t="shared" ref="J184" si="338">I184-I183</f>
        <v>-1531</v>
      </c>
      <c r="K184" s="46">
        <f t="shared" ref="K184" si="339">$B184+D184</f>
        <v>3425355</v>
      </c>
      <c r="L184" s="48">
        <f t="shared" ref="L184" si="340">K184-K183</f>
        <v>16694</v>
      </c>
      <c r="M184" s="58">
        <f t="shared" ref="M184" si="341">O184-K184</f>
        <v>30657</v>
      </c>
      <c r="N184" s="60">
        <f t="shared" ref="N184" si="342">M184-M183</f>
        <v>-2784</v>
      </c>
      <c r="O184" s="50">
        <f t="shared" ref="O184" si="343">$B184+E184</f>
        <v>3456012</v>
      </c>
      <c r="P184" s="56">
        <f t="shared" ref="P184" si="344">O184-O183</f>
        <v>13910</v>
      </c>
    </row>
    <row r="185" spans="1:16">
      <c r="A185" s="32">
        <v>43799</v>
      </c>
      <c r="B185" s="35">
        <v>278369</v>
      </c>
      <c r="C185" s="37">
        <v>2341162</v>
      </c>
      <c r="D185" s="38">
        <v>3168510</v>
      </c>
      <c r="E185" s="40">
        <v>3199343</v>
      </c>
      <c r="G185" s="42">
        <f t="shared" ref="G185:G186" si="345">$B185+C185</f>
        <v>2619531</v>
      </c>
      <c r="H185" s="44">
        <f t="shared" ref="H185:H186" si="346">G185-G184</f>
        <v>25372</v>
      </c>
      <c r="I185" s="52">
        <f t="shared" ref="I185:I186" si="347">K185-G185</f>
        <v>827348</v>
      </c>
      <c r="J185" s="54">
        <f t="shared" ref="J185:J186" si="348">I185-I184</f>
        <v>-3848</v>
      </c>
      <c r="K185" s="46">
        <f t="shared" ref="K185:K186" si="349">$B185+D185</f>
        <v>3446879</v>
      </c>
      <c r="L185" s="48">
        <f t="shared" ref="L185:L186" si="350">K185-K184</f>
        <v>21524</v>
      </c>
      <c r="M185" s="58">
        <f t="shared" ref="M185:M186" si="351">O185-K185</f>
        <v>30833</v>
      </c>
      <c r="N185" s="60">
        <f t="shared" ref="N185:N186" si="352">M185-M184</f>
        <v>176</v>
      </c>
      <c r="O185" s="50">
        <f t="shared" ref="O185:O186" si="353">$B185+E185</f>
        <v>3477712</v>
      </c>
      <c r="P185" s="56">
        <f t="shared" ref="P185:P186" si="354">O185-O184</f>
        <v>21700</v>
      </c>
    </row>
    <row r="186" spans="1:16">
      <c r="A186" s="32">
        <v>43829</v>
      </c>
      <c r="B186" s="35">
        <v>281765</v>
      </c>
      <c r="C186" s="37">
        <v>2340071</v>
      </c>
      <c r="D186" s="38">
        <v>3161125</v>
      </c>
      <c r="E186" s="40">
        <v>3193603</v>
      </c>
      <c r="G186" s="42">
        <f t="shared" si="345"/>
        <v>2621836</v>
      </c>
      <c r="H186" s="44">
        <f t="shared" si="346"/>
        <v>2305</v>
      </c>
      <c r="I186" s="52">
        <f t="shared" si="347"/>
        <v>821054</v>
      </c>
      <c r="J186" s="54">
        <f t="shared" si="348"/>
        <v>-6294</v>
      </c>
      <c r="K186" s="46">
        <f t="shared" si="349"/>
        <v>3442890</v>
      </c>
      <c r="L186" s="48">
        <f t="shared" si="350"/>
        <v>-3989</v>
      </c>
      <c r="M186" s="58">
        <f t="shared" si="351"/>
        <v>32478</v>
      </c>
      <c r="N186" s="60">
        <f t="shared" si="352"/>
        <v>1645</v>
      </c>
      <c r="O186" s="50">
        <f t="shared" si="353"/>
        <v>3475368</v>
      </c>
      <c r="P186" s="56">
        <f t="shared" si="354"/>
        <v>-2344</v>
      </c>
    </row>
    <row r="187" spans="1:16">
      <c r="A187" s="32">
        <v>43860</v>
      </c>
      <c r="B187" s="35">
        <v>281174</v>
      </c>
      <c r="C187" s="37">
        <v>2332950</v>
      </c>
      <c r="D187" s="38">
        <v>3157148</v>
      </c>
      <c r="E187" s="40">
        <v>3192146</v>
      </c>
      <c r="G187" s="42">
        <f t="shared" ref="G187:G188" si="355">$B187+C187</f>
        <v>2614124</v>
      </c>
      <c r="H187" s="44">
        <f t="shared" ref="H187:H188" si="356">G187-G186</f>
        <v>-7712</v>
      </c>
      <c r="I187" s="52">
        <f t="shared" ref="I187:I188" si="357">K187-G187</f>
        <v>824198</v>
      </c>
      <c r="J187" s="54">
        <f t="shared" ref="J187:J188" si="358">I187-I186</f>
        <v>3144</v>
      </c>
      <c r="K187" s="46">
        <f t="shared" ref="K187:K188" si="359">$B187+D187</f>
        <v>3438322</v>
      </c>
      <c r="L187" s="48">
        <f t="shared" ref="L187:L188" si="360">K187-K186</f>
        <v>-4568</v>
      </c>
      <c r="M187" s="58">
        <f t="shared" ref="M187:M188" si="361">O187-K187</f>
        <v>34998</v>
      </c>
      <c r="N187" s="60">
        <f t="shared" ref="N187:N188" si="362">M187-M186</f>
        <v>2520</v>
      </c>
      <c r="O187" s="50">
        <f t="shared" ref="O187:O188" si="363">$B187+E187</f>
        <v>3473320</v>
      </c>
      <c r="P187" s="56">
        <f t="shared" ref="P187:P188" si="364">O187-O186</f>
        <v>-2048</v>
      </c>
    </row>
    <row r="188" spans="1:16">
      <c r="A188" s="32">
        <v>43889</v>
      </c>
      <c r="B188" s="35">
        <v>281302</v>
      </c>
      <c r="C188" s="37">
        <v>2350850</v>
      </c>
      <c r="D188" s="38">
        <v>3174621</v>
      </c>
      <c r="E188" s="40">
        <v>3206969</v>
      </c>
      <c r="G188" s="42">
        <f t="shared" si="355"/>
        <v>2632152</v>
      </c>
      <c r="H188" s="44">
        <f t="shared" si="356"/>
        <v>18028</v>
      </c>
      <c r="I188" s="52">
        <f t="shared" si="357"/>
        <v>823771</v>
      </c>
      <c r="J188" s="54">
        <f t="shared" si="358"/>
        <v>-427</v>
      </c>
      <c r="K188" s="46">
        <f t="shared" si="359"/>
        <v>3455923</v>
      </c>
      <c r="L188" s="48">
        <f t="shared" si="360"/>
        <v>17601</v>
      </c>
      <c r="M188" s="58">
        <f t="shared" si="361"/>
        <v>32348</v>
      </c>
      <c r="N188" s="60">
        <f t="shared" si="362"/>
        <v>-2650</v>
      </c>
      <c r="O188" s="50">
        <f t="shared" si="363"/>
        <v>3488271</v>
      </c>
      <c r="P188" s="56">
        <f t="shared" si="364"/>
        <v>14951</v>
      </c>
    </row>
    <row r="189" spans="1:16">
      <c r="A189" s="32">
        <v>43920</v>
      </c>
      <c r="B189" s="35">
        <v>282202</v>
      </c>
      <c r="C189" s="37">
        <v>2444044</v>
      </c>
      <c r="D189" s="38">
        <v>3263936</v>
      </c>
      <c r="E189" s="40">
        <v>3292539</v>
      </c>
      <c r="G189" s="42">
        <f t="shared" ref="G189:G190" si="365">$B189+C189</f>
        <v>2726246</v>
      </c>
      <c r="H189" s="44">
        <f t="shared" ref="H189:H190" si="366">G189-G188</f>
        <v>94094</v>
      </c>
      <c r="I189" s="52">
        <f t="shared" ref="I189:I190" si="367">K189-G189</f>
        <v>819892</v>
      </c>
      <c r="J189" s="54">
        <f t="shared" ref="J189:J190" si="368">I189-I188</f>
        <v>-3879</v>
      </c>
      <c r="K189" s="46">
        <f t="shared" ref="K189:K190" si="369">$B189+D189</f>
        <v>3546138</v>
      </c>
      <c r="L189" s="48">
        <f t="shared" ref="L189:L190" si="370">K189-K188</f>
        <v>90215</v>
      </c>
      <c r="M189" s="58">
        <f t="shared" ref="M189:M190" si="371">O189-K189</f>
        <v>28603</v>
      </c>
      <c r="N189" s="60">
        <f t="shared" ref="N189:N190" si="372">M189-M188</f>
        <v>-3745</v>
      </c>
      <c r="O189" s="50">
        <f t="shared" ref="O189:O190" si="373">$B189+E189</f>
        <v>3574741</v>
      </c>
      <c r="P189" s="56">
        <f t="shared" ref="P189:P190" si="374">O189-O188</f>
        <v>86470</v>
      </c>
    </row>
    <row r="190" spans="1:16">
      <c r="A190" s="32">
        <v>43951</v>
      </c>
      <c r="B190" s="35">
        <v>286520</v>
      </c>
      <c r="C190" s="37">
        <v>2454290</v>
      </c>
      <c r="D190" s="38">
        <v>3266431</v>
      </c>
      <c r="E190" s="40">
        <v>3294733</v>
      </c>
      <c r="G190" s="42">
        <f t="shared" si="365"/>
        <v>2740810</v>
      </c>
      <c r="H190" s="44">
        <f t="shared" si="366"/>
        <v>14564</v>
      </c>
      <c r="I190" s="52">
        <f t="shared" si="367"/>
        <v>812141</v>
      </c>
      <c r="J190" s="54">
        <f t="shared" si="368"/>
        <v>-7751</v>
      </c>
      <c r="K190" s="46">
        <f t="shared" si="369"/>
        <v>3552951</v>
      </c>
      <c r="L190" s="48">
        <f t="shared" si="370"/>
        <v>6813</v>
      </c>
      <c r="M190" s="58">
        <f t="shared" si="371"/>
        <v>28302</v>
      </c>
      <c r="N190" s="60">
        <f t="shared" si="372"/>
        <v>-301</v>
      </c>
      <c r="O190" s="50">
        <f t="shared" si="373"/>
        <v>3581253</v>
      </c>
      <c r="P190" s="56">
        <f t="shared" si="374"/>
        <v>6512</v>
      </c>
    </row>
    <row r="191" spans="1:16">
      <c r="A191" s="32">
        <v>43981</v>
      </c>
      <c r="B191" s="35">
        <v>291798</v>
      </c>
      <c r="C191" s="37">
        <v>2504952</v>
      </c>
      <c r="D191" s="38">
        <v>3323212</v>
      </c>
      <c r="E191" s="40">
        <v>3349784</v>
      </c>
      <c r="G191" s="42">
        <f t="shared" ref="G191:G192" si="375">$B191+C191</f>
        <v>2796750</v>
      </c>
      <c r="H191" s="44">
        <f t="shared" ref="H191:H192" si="376">G191-G190</f>
        <v>55940</v>
      </c>
      <c r="I191" s="52">
        <f t="shared" ref="I191:I192" si="377">K191-G191</f>
        <v>818260</v>
      </c>
      <c r="J191" s="54">
        <f t="shared" ref="J191:J192" si="378">I191-I190</f>
        <v>6119</v>
      </c>
      <c r="K191" s="46">
        <f t="shared" ref="K191:K192" si="379">$B191+D191</f>
        <v>3615010</v>
      </c>
      <c r="L191" s="48">
        <f t="shared" ref="L191:L192" si="380">K191-K190</f>
        <v>62059</v>
      </c>
      <c r="M191" s="58">
        <f t="shared" ref="M191:M192" si="381">O191-K191</f>
        <v>26572</v>
      </c>
      <c r="N191" s="60">
        <f t="shared" ref="N191:N192" si="382">M191-M190</f>
        <v>-1730</v>
      </c>
      <c r="O191" s="50">
        <f t="shared" ref="O191:O192" si="383">$B191+E191</f>
        <v>3641582</v>
      </c>
      <c r="P191" s="56">
        <f t="shared" ref="P191:P192" si="384">O191-O190</f>
        <v>60329</v>
      </c>
    </row>
    <row r="192" spans="1:16">
      <c r="A192" s="32">
        <v>44012</v>
      </c>
      <c r="B192" s="35">
        <v>296539</v>
      </c>
      <c r="C192" s="37">
        <v>2514778</v>
      </c>
      <c r="D192" s="38">
        <v>3325187</v>
      </c>
      <c r="E192" s="40">
        <v>3349702</v>
      </c>
      <c r="G192" s="42">
        <f t="shared" si="375"/>
        <v>2811317</v>
      </c>
      <c r="H192" s="44">
        <f t="shared" si="376"/>
        <v>14567</v>
      </c>
      <c r="I192" s="52">
        <f t="shared" si="377"/>
        <v>810409</v>
      </c>
      <c r="J192" s="54">
        <f t="shared" si="378"/>
        <v>-7851</v>
      </c>
      <c r="K192" s="46">
        <f t="shared" si="379"/>
        <v>3621726</v>
      </c>
      <c r="L192" s="48">
        <f t="shared" si="380"/>
        <v>6716</v>
      </c>
      <c r="M192" s="58">
        <f t="shared" si="381"/>
        <v>24515</v>
      </c>
      <c r="N192" s="60">
        <f t="shared" si="382"/>
        <v>-2057</v>
      </c>
      <c r="O192" s="50">
        <f t="shared" si="383"/>
        <v>3646241</v>
      </c>
      <c r="P192" s="56">
        <f t="shared" si="384"/>
        <v>4659</v>
      </c>
    </row>
    <row r="193" spans="1:16">
      <c r="A193" s="32">
        <v>44042</v>
      </c>
      <c r="B193" s="35">
        <v>300404</v>
      </c>
      <c r="C193" s="37">
        <v>2519549</v>
      </c>
      <c r="D193" s="38">
        <v>3336780</v>
      </c>
      <c r="E193" s="40">
        <v>3360055</v>
      </c>
      <c r="G193" s="42">
        <f t="shared" ref="G193:G194" si="385">$B193+C193</f>
        <v>2819953</v>
      </c>
      <c r="H193" s="44">
        <f t="shared" ref="H193:H194" si="386">G193-G192</f>
        <v>8636</v>
      </c>
      <c r="I193" s="52">
        <f t="shared" ref="I193:I194" si="387">K193-G193</f>
        <v>817231</v>
      </c>
      <c r="J193" s="54">
        <f t="shared" ref="J193:J194" si="388">I193-I192</f>
        <v>6822</v>
      </c>
      <c r="K193" s="46">
        <f t="shared" ref="K193:K194" si="389">$B193+D193</f>
        <v>3637184</v>
      </c>
      <c r="L193" s="48">
        <f t="shared" ref="L193:L194" si="390">K193-K192</f>
        <v>15458</v>
      </c>
      <c r="M193" s="58">
        <f t="shared" ref="M193:M194" si="391">O193-K193</f>
        <v>23275</v>
      </c>
      <c r="N193" s="60">
        <f t="shared" ref="N193:N194" si="392">M193-M192</f>
        <v>-1240</v>
      </c>
      <c r="O193" s="50">
        <f t="shared" ref="O193:O194" si="393">$B193+E193</f>
        <v>3660459</v>
      </c>
      <c r="P193" s="56">
        <f t="shared" ref="P193:P194" si="394">O193-O192</f>
        <v>14218</v>
      </c>
    </row>
    <row r="194" spans="1:16">
      <c r="A194" s="32">
        <v>44073</v>
      </c>
      <c r="B194" s="35">
        <v>301268</v>
      </c>
      <c r="C194" s="37">
        <v>2537922</v>
      </c>
      <c r="D194" s="38">
        <v>3350216</v>
      </c>
      <c r="E194" s="40">
        <v>3372937</v>
      </c>
      <c r="G194" s="42">
        <f t="shared" si="385"/>
        <v>2839190</v>
      </c>
      <c r="H194" s="44">
        <f t="shared" si="386"/>
        <v>19237</v>
      </c>
      <c r="I194" s="52">
        <f t="shared" si="387"/>
        <v>812294</v>
      </c>
      <c r="J194" s="54">
        <f t="shared" si="388"/>
        <v>-4937</v>
      </c>
      <c r="K194" s="46">
        <f t="shared" si="389"/>
        <v>3651484</v>
      </c>
      <c r="L194" s="48">
        <f t="shared" si="390"/>
        <v>14300</v>
      </c>
      <c r="M194" s="58">
        <f t="shared" si="391"/>
        <v>22721</v>
      </c>
      <c r="N194" s="60">
        <f t="shared" si="392"/>
        <v>-554</v>
      </c>
      <c r="O194" s="50">
        <f t="shared" si="393"/>
        <v>3674205</v>
      </c>
      <c r="P194" s="56">
        <f t="shared" si="394"/>
        <v>13746</v>
      </c>
    </row>
    <row r="195" spans="1:16">
      <c r="A195" s="32">
        <v>44104</v>
      </c>
      <c r="B195" s="35">
        <v>301869</v>
      </c>
      <c r="C195" s="37">
        <v>2564649</v>
      </c>
      <c r="D195" s="38">
        <v>3371821</v>
      </c>
      <c r="E195" s="40">
        <v>3394228</v>
      </c>
      <c r="G195" s="42">
        <f t="shared" ref="G195:G202" si="395">$B195+C195</f>
        <v>2866518</v>
      </c>
      <c r="H195" s="44">
        <f t="shared" ref="H195:H202" si="396">G195-G194</f>
        <v>27328</v>
      </c>
      <c r="I195" s="52">
        <f t="shared" ref="I195:I202" si="397">K195-G195</f>
        <v>807172</v>
      </c>
      <c r="J195" s="54">
        <f t="shared" ref="J195:J202" si="398">I195-I194</f>
        <v>-5122</v>
      </c>
      <c r="K195" s="46">
        <f t="shared" ref="K195:K202" si="399">$B195+D195</f>
        <v>3673690</v>
      </c>
      <c r="L195" s="48">
        <f t="shared" ref="L195:L202" si="400">K195-K194</f>
        <v>22206</v>
      </c>
      <c r="M195" s="58">
        <f t="shared" ref="M195:M202" si="401">O195-K195</f>
        <v>22407</v>
      </c>
      <c r="N195" s="60">
        <f t="shared" ref="N195:N202" si="402">M195-M194</f>
        <v>-314</v>
      </c>
      <c r="O195" s="50">
        <f t="shared" ref="O195:O202" si="403">$B195+E195</f>
        <v>3696097</v>
      </c>
      <c r="P195" s="56">
        <f t="shared" ref="P195:P202" si="404">O195-O194</f>
        <v>21892</v>
      </c>
    </row>
    <row r="196" spans="1:16">
      <c r="A196" s="32">
        <v>44134</v>
      </c>
      <c r="B196" s="35">
        <v>303605</v>
      </c>
      <c r="C196" s="37">
        <v>2595412</v>
      </c>
      <c r="D196" s="38">
        <v>3403552</v>
      </c>
      <c r="E196" s="40">
        <v>3425745</v>
      </c>
      <c r="G196" s="42">
        <f t="shared" si="395"/>
        <v>2899017</v>
      </c>
      <c r="H196" s="44">
        <f t="shared" si="396"/>
        <v>32499</v>
      </c>
      <c r="I196" s="52">
        <f t="shared" si="397"/>
        <v>808140</v>
      </c>
      <c r="J196" s="54">
        <f t="shared" si="398"/>
        <v>968</v>
      </c>
      <c r="K196" s="46">
        <f t="shared" si="399"/>
        <v>3707157</v>
      </c>
      <c r="L196" s="48">
        <f t="shared" si="400"/>
        <v>33467</v>
      </c>
      <c r="M196" s="58">
        <f t="shared" si="401"/>
        <v>22193</v>
      </c>
      <c r="N196" s="60">
        <f t="shared" si="402"/>
        <v>-214</v>
      </c>
      <c r="O196" s="50">
        <f t="shared" si="403"/>
        <v>3729350</v>
      </c>
      <c r="P196" s="56">
        <f t="shared" si="404"/>
        <v>33253</v>
      </c>
    </row>
    <row r="197" spans="1:16">
      <c r="A197" s="32">
        <v>44165</v>
      </c>
      <c r="B197" s="35">
        <v>306646</v>
      </c>
      <c r="C197" s="37">
        <v>2639317</v>
      </c>
      <c r="D197" s="38">
        <v>3433240</v>
      </c>
      <c r="E197" s="40">
        <v>3461778</v>
      </c>
      <c r="G197" s="42">
        <f t="shared" si="395"/>
        <v>2945963</v>
      </c>
      <c r="H197" s="44">
        <f t="shared" si="396"/>
        <v>46946</v>
      </c>
      <c r="I197" s="52">
        <f t="shared" si="397"/>
        <v>793923</v>
      </c>
      <c r="J197" s="54">
        <f t="shared" si="398"/>
        <v>-14217</v>
      </c>
      <c r="K197" s="46">
        <f t="shared" si="399"/>
        <v>3739886</v>
      </c>
      <c r="L197" s="48">
        <f t="shared" si="400"/>
        <v>32729</v>
      </c>
      <c r="M197" s="58">
        <f t="shared" si="401"/>
        <v>28538</v>
      </c>
      <c r="N197" s="60">
        <f t="shared" si="402"/>
        <v>6345</v>
      </c>
      <c r="O197" s="50">
        <f t="shared" si="403"/>
        <v>3768424</v>
      </c>
      <c r="P197" s="56">
        <f t="shared" si="404"/>
        <v>39074</v>
      </c>
    </row>
    <row r="198" spans="1:16">
      <c r="A198" s="32">
        <v>44195</v>
      </c>
      <c r="B198" s="35">
        <v>312245</v>
      </c>
      <c r="C198" s="37">
        <v>2632789</v>
      </c>
      <c r="D198" s="38">
        <v>3426073</v>
      </c>
      <c r="E198" s="40">
        <v>3456382</v>
      </c>
      <c r="G198" s="42">
        <f t="shared" si="395"/>
        <v>2945034</v>
      </c>
      <c r="H198" s="44">
        <f t="shared" si="396"/>
        <v>-929</v>
      </c>
      <c r="I198" s="52">
        <f t="shared" si="397"/>
        <v>793284</v>
      </c>
      <c r="J198" s="54">
        <f t="shared" si="398"/>
        <v>-639</v>
      </c>
      <c r="K198" s="46">
        <f t="shared" si="399"/>
        <v>3738318</v>
      </c>
      <c r="L198" s="48">
        <f t="shared" si="400"/>
        <v>-1568</v>
      </c>
      <c r="M198" s="58">
        <f t="shared" si="401"/>
        <v>30309</v>
      </c>
      <c r="N198" s="60">
        <f t="shared" si="402"/>
        <v>1771</v>
      </c>
      <c r="O198" s="50">
        <f t="shared" si="403"/>
        <v>3768627</v>
      </c>
      <c r="P198" s="56">
        <f t="shared" si="404"/>
        <v>203</v>
      </c>
    </row>
    <row r="199" spans="1:16">
      <c r="A199" s="32">
        <v>44226</v>
      </c>
      <c r="B199" s="35">
        <v>313098</v>
      </c>
      <c r="C199" s="37">
        <v>2678218</v>
      </c>
      <c r="D199" s="38">
        <v>3458508</v>
      </c>
      <c r="E199" s="40">
        <v>3483935</v>
      </c>
      <c r="G199" s="42">
        <f t="shared" si="395"/>
        <v>2991316</v>
      </c>
      <c r="H199" s="44">
        <f t="shared" si="396"/>
        <v>46282</v>
      </c>
      <c r="I199" s="52">
        <f t="shared" si="397"/>
        <v>780290</v>
      </c>
      <c r="J199" s="54">
        <f t="shared" si="398"/>
        <v>-12994</v>
      </c>
      <c r="K199" s="46">
        <f t="shared" si="399"/>
        <v>3771606</v>
      </c>
      <c r="L199" s="48">
        <f t="shared" si="400"/>
        <v>33288</v>
      </c>
      <c r="M199" s="58">
        <f t="shared" si="401"/>
        <v>25427</v>
      </c>
      <c r="N199" s="60">
        <f t="shared" si="402"/>
        <v>-4882</v>
      </c>
      <c r="O199" s="50">
        <f t="shared" si="403"/>
        <v>3797033</v>
      </c>
      <c r="P199" s="56">
        <f t="shared" si="404"/>
        <v>28406</v>
      </c>
    </row>
    <row r="200" spans="1:16">
      <c r="A200" s="32">
        <v>44255</v>
      </c>
      <c r="B200" s="35">
        <v>314579</v>
      </c>
      <c r="C200" s="37">
        <v>2698625</v>
      </c>
      <c r="D200" s="38">
        <v>3471667</v>
      </c>
      <c r="E200" s="40">
        <v>3494937</v>
      </c>
      <c r="G200" s="42">
        <f t="shared" si="395"/>
        <v>3013204</v>
      </c>
      <c r="H200" s="44">
        <f t="shared" si="396"/>
        <v>21888</v>
      </c>
      <c r="I200" s="52">
        <f t="shared" si="397"/>
        <v>773042</v>
      </c>
      <c r="J200" s="54">
        <f t="shared" si="398"/>
        <v>-7248</v>
      </c>
      <c r="K200" s="46">
        <f t="shared" si="399"/>
        <v>3786246</v>
      </c>
      <c r="L200" s="48">
        <f t="shared" si="400"/>
        <v>14640</v>
      </c>
      <c r="M200" s="58">
        <f t="shared" si="401"/>
        <v>23270</v>
      </c>
      <c r="N200" s="60">
        <f t="shared" si="402"/>
        <v>-2157</v>
      </c>
      <c r="O200" s="50">
        <f t="shared" si="403"/>
        <v>3809516</v>
      </c>
      <c r="P200" s="56">
        <f t="shared" si="404"/>
        <v>12483</v>
      </c>
    </row>
    <row r="201" spans="1:16">
      <c r="A201" s="32">
        <v>44285</v>
      </c>
      <c r="B201" s="35">
        <v>317272</v>
      </c>
      <c r="C201" s="37">
        <v>2724147</v>
      </c>
      <c r="D201" s="38">
        <v>3496989</v>
      </c>
      <c r="E201" s="40">
        <v>3525692</v>
      </c>
      <c r="G201" s="42">
        <f t="shared" si="395"/>
        <v>3041419</v>
      </c>
      <c r="H201" s="44">
        <f t="shared" si="396"/>
        <v>28215</v>
      </c>
      <c r="I201" s="52">
        <f t="shared" si="397"/>
        <v>772842</v>
      </c>
      <c r="J201" s="54">
        <f t="shared" si="398"/>
        <v>-200</v>
      </c>
      <c r="K201" s="46">
        <f t="shared" si="399"/>
        <v>3814261</v>
      </c>
      <c r="L201" s="48">
        <f t="shared" si="400"/>
        <v>28015</v>
      </c>
      <c r="M201" s="58">
        <f t="shared" si="401"/>
        <v>28703</v>
      </c>
      <c r="N201" s="60">
        <f t="shared" si="402"/>
        <v>5433</v>
      </c>
      <c r="O201" s="50">
        <f t="shared" si="403"/>
        <v>3842964</v>
      </c>
      <c r="P201" s="56">
        <f t="shared" si="404"/>
        <v>33448</v>
      </c>
    </row>
    <row r="202" spans="1:16">
      <c r="A202" s="32">
        <v>44316</v>
      </c>
      <c r="B202" s="35">
        <v>319856</v>
      </c>
      <c r="C202" s="37">
        <v>2736763</v>
      </c>
      <c r="D202" s="38">
        <v>3504963</v>
      </c>
      <c r="E202" s="40">
        <v>3529669</v>
      </c>
      <c r="G202" s="42">
        <f t="shared" si="395"/>
        <v>3056619</v>
      </c>
      <c r="H202" s="44">
        <f t="shared" si="396"/>
        <v>15200</v>
      </c>
      <c r="I202" s="52">
        <f t="shared" si="397"/>
        <v>768200</v>
      </c>
      <c r="J202" s="54">
        <f t="shared" si="398"/>
        <v>-4642</v>
      </c>
      <c r="K202" s="46">
        <f t="shared" si="399"/>
        <v>3824819</v>
      </c>
      <c r="L202" s="48">
        <f t="shared" si="400"/>
        <v>10558</v>
      </c>
      <c r="M202" s="58">
        <f t="shared" si="401"/>
        <v>24706</v>
      </c>
      <c r="N202" s="60">
        <f t="shared" si="402"/>
        <v>-3997</v>
      </c>
      <c r="O202" s="50">
        <f t="shared" si="403"/>
        <v>3849525</v>
      </c>
      <c r="P202" s="56">
        <f t="shared" si="404"/>
        <v>6561</v>
      </c>
    </row>
    <row r="203" spans="1:16">
      <c r="A203" s="32">
        <v>44346</v>
      </c>
      <c r="B203" s="35">
        <v>322788</v>
      </c>
      <c r="C203" s="37">
        <v>2761281</v>
      </c>
      <c r="D203" s="38">
        <v>3535787</v>
      </c>
      <c r="E203" s="40">
        <v>3563519</v>
      </c>
      <c r="G203" s="42">
        <f t="shared" ref="G203:G206" si="405">$B203+C203</f>
        <v>3084069</v>
      </c>
      <c r="H203" s="44">
        <f t="shared" ref="H203:H206" si="406">G203-G202</f>
        <v>27450</v>
      </c>
      <c r="I203" s="52">
        <f t="shared" ref="I203:I206" si="407">K203-G203</f>
        <v>774506</v>
      </c>
      <c r="J203" s="54">
        <f t="shared" ref="J203:J206" si="408">I203-I202</f>
        <v>6306</v>
      </c>
      <c r="K203" s="46">
        <f t="shared" ref="K203:K206" si="409">$B203+D203</f>
        <v>3858575</v>
      </c>
      <c r="L203" s="48">
        <f t="shared" ref="L203:L206" si="410">K203-K202</f>
        <v>33756</v>
      </c>
      <c r="M203" s="58">
        <f t="shared" ref="M203:M206" si="411">O203-K203</f>
        <v>27732</v>
      </c>
      <c r="N203" s="60">
        <f t="shared" ref="N203:N206" si="412">M203-M202</f>
        <v>3026</v>
      </c>
      <c r="O203" s="50">
        <f t="shared" ref="O203:O206" si="413">$B203+E203</f>
        <v>3886307</v>
      </c>
      <c r="P203" s="56">
        <f t="shared" ref="P203:P206" si="414">O203-O202</f>
        <v>36782</v>
      </c>
    </row>
    <row r="204" spans="1:16">
      <c r="A204" s="32">
        <v>44377</v>
      </c>
      <c r="B204" s="35">
        <v>325094</v>
      </c>
      <c r="C204" s="37">
        <v>2772306</v>
      </c>
      <c r="D204" s="38">
        <v>3535725</v>
      </c>
      <c r="E204" s="40">
        <v>3563734</v>
      </c>
      <c r="G204" s="42">
        <f t="shared" si="405"/>
        <v>3097400</v>
      </c>
      <c r="H204" s="44">
        <f t="shared" si="406"/>
        <v>13331</v>
      </c>
      <c r="I204" s="52">
        <f t="shared" si="407"/>
        <v>763419</v>
      </c>
      <c r="J204" s="54">
        <f t="shared" si="408"/>
        <v>-11087</v>
      </c>
      <c r="K204" s="46">
        <f t="shared" si="409"/>
        <v>3860819</v>
      </c>
      <c r="L204" s="48">
        <f t="shared" si="410"/>
        <v>2244</v>
      </c>
      <c r="M204" s="58">
        <f t="shared" si="411"/>
        <v>28009</v>
      </c>
      <c r="N204" s="60">
        <f t="shared" si="412"/>
        <v>277</v>
      </c>
      <c r="O204" s="50">
        <f t="shared" si="413"/>
        <v>3888828</v>
      </c>
      <c r="P204" s="56">
        <f t="shared" si="414"/>
        <v>2521</v>
      </c>
    </row>
    <row r="205" spans="1:16">
      <c r="A205" s="32">
        <v>44407</v>
      </c>
      <c r="B205" s="35">
        <v>328829</v>
      </c>
      <c r="C205" s="37">
        <v>2793867</v>
      </c>
      <c r="D205" s="38">
        <v>3552625</v>
      </c>
      <c r="E205" s="40">
        <v>3581229</v>
      </c>
      <c r="G205" s="42">
        <f t="shared" si="405"/>
        <v>3122696</v>
      </c>
      <c r="H205" s="44">
        <f t="shared" si="406"/>
        <v>25296</v>
      </c>
      <c r="I205" s="52">
        <f t="shared" si="407"/>
        <v>758758</v>
      </c>
      <c r="J205" s="54">
        <f t="shared" si="408"/>
        <v>-4661</v>
      </c>
      <c r="K205" s="46">
        <f t="shared" si="409"/>
        <v>3881454</v>
      </c>
      <c r="L205" s="48">
        <f t="shared" si="410"/>
        <v>20635</v>
      </c>
      <c r="M205" s="58">
        <f t="shared" si="411"/>
        <v>28604</v>
      </c>
      <c r="N205" s="60">
        <f t="shared" si="412"/>
        <v>595</v>
      </c>
      <c r="O205" s="50">
        <f t="shared" si="413"/>
        <v>3910058</v>
      </c>
      <c r="P205" s="56">
        <f t="shared" si="414"/>
        <v>21230</v>
      </c>
    </row>
    <row r="206" spans="1:16">
      <c r="A206" s="32">
        <v>44438</v>
      </c>
      <c r="B206" s="35">
        <v>329044</v>
      </c>
      <c r="C206" s="37">
        <v>2814838</v>
      </c>
      <c r="D206" s="38">
        <v>3571728</v>
      </c>
      <c r="E206" s="40">
        <v>3602849</v>
      </c>
      <c r="G206" s="42">
        <f t="shared" si="405"/>
        <v>3143882</v>
      </c>
      <c r="H206" s="44">
        <f t="shared" si="406"/>
        <v>21186</v>
      </c>
      <c r="I206" s="52">
        <f t="shared" si="407"/>
        <v>756890</v>
      </c>
      <c r="J206" s="54">
        <f t="shared" si="408"/>
        <v>-1868</v>
      </c>
      <c r="K206" s="46">
        <f t="shared" si="409"/>
        <v>3900772</v>
      </c>
      <c r="L206" s="48">
        <f t="shared" si="410"/>
        <v>19318</v>
      </c>
      <c r="M206" s="58">
        <f t="shared" si="411"/>
        <v>31121</v>
      </c>
      <c r="N206" s="60">
        <f t="shared" si="412"/>
        <v>2517</v>
      </c>
      <c r="O206" s="50">
        <f t="shared" si="413"/>
        <v>3931893</v>
      </c>
      <c r="P206" s="56">
        <f t="shared" si="414"/>
        <v>21835</v>
      </c>
    </row>
    <row r="207" spans="1:16">
      <c r="A207" s="32">
        <v>44469</v>
      </c>
      <c r="B207" s="35">
        <v>329818</v>
      </c>
      <c r="C207" s="37">
        <v>2820297</v>
      </c>
      <c r="D207" s="38">
        <v>3575117</v>
      </c>
      <c r="E207" s="40">
        <v>3608494</v>
      </c>
      <c r="G207" s="42">
        <f t="shared" ref="G207:G209" si="415">$B207+C207</f>
        <v>3150115</v>
      </c>
      <c r="H207" s="44">
        <f t="shared" ref="H207:H209" si="416">G207-G206</f>
        <v>6233</v>
      </c>
      <c r="I207" s="52">
        <f t="shared" ref="I207:I209" si="417">K207-G207</f>
        <v>754820</v>
      </c>
      <c r="J207" s="54">
        <f t="shared" ref="J207:J209" si="418">I207-I206</f>
        <v>-2070</v>
      </c>
      <c r="K207" s="46">
        <f t="shared" ref="K207:K209" si="419">$B207+D207</f>
        <v>3904935</v>
      </c>
      <c r="L207" s="48">
        <f t="shared" ref="L207:L209" si="420">K207-K206</f>
        <v>4163</v>
      </c>
      <c r="M207" s="58">
        <f t="shared" ref="M207:M209" si="421">O207-K207</f>
        <v>33377</v>
      </c>
      <c r="N207" s="60">
        <f t="shared" ref="N207:N209" si="422">M207-M206</f>
        <v>2256</v>
      </c>
      <c r="O207" s="50">
        <f t="shared" ref="O207:O209" si="423">$B207+E207</f>
        <v>3938312</v>
      </c>
      <c r="P207" s="56">
        <f t="shared" ref="P207:P209" si="424">O207-O206</f>
        <v>6419</v>
      </c>
    </row>
    <row r="208" spans="1:16">
      <c r="A208" s="32">
        <v>44499</v>
      </c>
      <c r="B208" s="35">
        <v>331396</v>
      </c>
      <c r="C208" s="37">
        <v>2824082</v>
      </c>
      <c r="D208" s="38">
        <v>3591642</v>
      </c>
      <c r="E208" s="40">
        <v>3624955</v>
      </c>
      <c r="G208" s="42">
        <f t="shared" si="415"/>
        <v>3155478</v>
      </c>
      <c r="H208" s="44">
        <f t="shared" si="416"/>
        <v>5363</v>
      </c>
      <c r="I208" s="52">
        <f t="shared" si="417"/>
        <v>767560</v>
      </c>
      <c r="J208" s="54">
        <f t="shared" si="418"/>
        <v>12740</v>
      </c>
      <c r="K208" s="46">
        <f t="shared" si="419"/>
        <v>3923038</v>
      </c>
      <c r="L208" s="48">
        <f t="shared" si="420"/>
        <v>18103</v>
      </c>
      <c r="M208" s="58">
        <f t="shared" si="421"/>
        <v>33313</v>
      </c>
      <c r="N208" s="60">
        <f t="shared" si="422"/>
        <v>-64</v>
      </c>
      <c r="O208" s="50">
        <f t="shared" si="423"/>
        <v>3956351</v>
      </c>
      <c r="P208" s="56">
        <f t="shared" si="424"/>
        <v>18039</v>
      </c>
    </row>
    <row r="209" spans="1:16">
      <c r="A209" s="32">
        <v>44530</v>
      </c>
      <c r="B209" s="35">
        <v>332600</v>
      </c>
      <c r="C209" s="37">
        <v>2866062</v>
      </c>
      <c r="D209" s="38">
        <v>3621414</v>
      </c>
      <c r="E209" s="40">
        <v>3651236</v>
      </c>
      <c r="G209" s="42">
        <f t="shared" si="415"/>
        <v>3198662</v>
      </c>
      <c r="H209" s="44">
        <f t="shared" si="416"/>
        <v>43184</v>
      </c>
      <c r="I209" s="52">
        <f t="shared" si="417"/>
        <v>755352</v>
      </c>
      <c r="J209" s="54">
        <f t="shared" si="418"/>
        <v>-12208</v>
      </c>
      <c r="K209" s="46">
        <f t="shared" si="419"/>
        <v>3954014</v>
      </c>
      <c r="L209" s="48">
        <f t="shared" si="420"/>
        <v>30976</v>
      </c>
      <c r="M209" s="58">
        <f t="shared" si="421"/>
        <v>29822</v>
      </c>
      <c r="N209" s="60">
        <f t="shared" si="422"/>
        <v>-3491</v>
      </c>
      <c r="O209" s="50">
        <f t="shared" si="423"/>
        <v>3983836</v>
      </c>
      <c r="P209" s="56">
        <f t="shared" si="424"/>
        <v>27485</v>
      </c>
    </row>
    <row r="210" spans="1:16">
      <c r="A210" s="32">
        <v>44560</v>
      </c>
      <c r="B210" s="35">
        <v>337134</v>
      </c>
      <c r="C210" s="37">
        <v>2853361</v>
      </c>
      <c r="D210" s="38">
        <v>3619387</v>
      </c>
      <c r="E210" s="40">
        <v>3651005</v>
      </c>
      <c r="G210" s="42">
        <f t="shared" ref="G210" si="425">$B210+C210</f>
        <v>3190495</v>
      </c>
      <c r="H210" s="44">
        <f t="shared" ref="H210" si="426">G210-G209</f>
        <v>-8167</v>
      </c>
      <c r="I210" s="52">
        <f t="shared" ref="I210" si="427">K210-G210</f>
        <v>766026</v>
      </c>
      <c r="J210" s="54">
        <f t="shared" ref="J210" si="428">I210-I209</f>
        <v>10674</v>
      </c>
      <c r="K210" s="46">
        <f t="shared" ref="K210" si="429">$B210+D210</f>
        <v>3956521</v>
      </c>
      <c r="L210" s="48">
        <f t="shared" ref="L210" si="430">K210-K209</f>
        <v>2507</v>
      </c>
      <c r="M210" s="58">
        <f t="shared" ref="M210" si="431">O210-K210</f>
        <v>31618</v>
      </c>
      <c r="N210" s="60">
        <f t="shared" ref="N210" si="432">M210-M209</f>
        <v>1796</v>
      </c>
      <c r="O210" s="50">
        <f t="shared" ref="O210" si="433">$B210+E210</f>
        <v>3988139</v>
      </c>
      <c r="P210" s="56">
        <f t="shared" ref="P210" si="434">O210-O209</f>
        <v>4303</v>
      </c>
    </row>
    <row r="211" spans="1:16">
      <c r="A211" s="32">
        <v>44591</v>
      </c>
      <c r="B211" s="35">
        <v>337891</v>
      </c>
      <c r="C211" s="37">
        <v>2876419</v>
      </c>
      <c r="D211" s="38">
        <v>3652259</v>
      </c>
      <c r="E211" s="40">
        <v>3680401</v>
      </c>
      <c r="G211" s="42">
        <f t="shared" ref="G211:G215" si="435">$B211+C211</f>
        <v>3214310</v>
      </c>
      <c r="H211" s="44">
        <f t="shared" ref="H211:H215" si="436">G211-G210</f>
        <v>23815</v>
      </c>
      <c r="I211" s="52">
        <f t="shared" ref="I211:I215" si="437">K211-G211</f>
        <v>775840</v>
      </c>
      <c r="J211" s="54">
        <f t="shared" ref="J211:J215" si="438">I211-I210</f>
        <v>9814</v>
      </c>
      <c r="K211" s="46">
        <f t="shared" ref="K211:K215" si="439">$B211+D211</f>
        <v>3990150</v>
      </c>
      <c r="L211" s="48">
        <f t="shared" ref="L211:L215" si="440">K211-K210</f>
        <v>33629</v>
      </c>
      <c r="M211" s="58">
        <f t="shared" ref="M211:M215" si="441">O211-K211</f>
        <v>28142</v>
      </c>
      <c r="N211" s="60">
        <f t="shared" ref="N211:N215" si="442">M211-M210</f>
        <v>-3476</v>
      </c>
      <c r="O211" s="50">
        <f t="shared" ref="O211:O215" si="443">$B211+E211</f>
        <v>4018292</v>
      </c>
      <c r="P211" s="56">
        <f t="shared" ref="P211:P215" si="444">O211-O210</f>
        <v>30153</v>
      </c>
    </row>
    <row r="212" spans="1:16">
      <c r="A212" s="32">
        <v>44620</v>
      </c>
      <c r="B212" s="35">
        <v>340102</v>
      </c>
      <c r="C212" s="37">
        <v>2900035</v>
      </c>
      <c r="D212" s="38">
        <v>3677228</v>
      </c>
      <c r="E212" s="40">
        <v>3707399</v>
      </c>
      <c r="G212" s="42">
        <f t="shared" si="435"/>
        <v>3240137</v>
      </c>
      <c r="H212" s="44">
        <f t="shared" si="436"/>
        <v>25827</v>
      </c>
      <c r="I212" s="52">
        <f t="shared" si="437"/>
        <v>777193</v>
      </c>
      <c r="J212" s="54">
        <f t="shared" si="438"/>
        <v>1353</v>
      </c>
      <c r="K212" s="46">
        <f t="shared" si="439"/>
        <v>4017330</v>
      </c>
      <c r="L212" s="48">
        <f t="shared" si="440"/>
        <v>27180</v>
      </c>
      <c r="M212" s="58">
        <f t="shared" si="441"/>
        <v>30171</v>
      </c>
      <c r="N212" s="60">
        <f t="shared" si="442"/>
        <v>2029</v>
      </c>
      <c r="O212" s="50">
        <f t="shared" si="443"/>
        <v>4047501</v>
      </c>
      <c r="P212" s="56">
        <f t="shared" si="444"/>
        <v>29209</v>
      </c>
    </row>
    <row r="213" spans="1:16">
      <c r="A213" s="32">
        <v>44650</v>
      </c>
      <c r="B213" s="35">
        <v>344343</v>
      </c>
      <c r="C213" s="37">
        <v>2892933</v>
      </c>
      <c r="D213" s="38">
        <v>3676958</v>
      </c>
      <c r="E213" s="40">
        <v>3707765</v>
      </c>
      <c r="G213" s="42">
        <f t="shared" si="435"/>
        <v>3237276</v>
      </c>
      <c r="H213" s="44">
        <f t="shared" si="436"/>
        <v>-2861</v>
      </c>
      <c r="I213" s="52">
        <f t="shared" si="437"/>
        <v>784025</v>
      </c>
      <c r="J213" s="54">
        <f t="shared" si="438"/>
        <v>6832</v>
      </c>
      <c r="K213" s="46">
        <f t="shared" si="439"/>
        <v>4021301</v>
      </c>
      <c r="L213" s="48">
        <f t="shared" si="440"/>
        <v>3971</v>
      </c>
      <c r="M213" s="58">
        <f t="shared" si="441"/>
        <v>30807</v>
      </c>
      <c r="N213" s="60">
        <f t="shared" si="442"/>
        <v>636</v>
      </c>
      <c r="O213" s="50">
        <f t="shared" si="443"/>
        <v>4052108</v>
      </c>
      <c r="P213" s="56">
        <f t="shared" si="444"/>
        <v>4607</v>
      </c>
    </row>
    <row r="214" spans="1:16">
      <c r="A214" s="32">
        <v>44681</v>
      </c>
      <c r="B214" s="35">
        <v>346669</v>
      </c>
      <c r="C214" s="37">
        <v>2892384</v>
      </c>
      <c r="D214" s="38">
        <v>3686840</v>
      </c>
      <c r="E214" s="40">
        <v>3715070</v>
      </c>
      <c r="G214" s="42">
        <f t="shared" si="435"/>
        <v>3239053</v>
      </c>
      <c r="H214" s="44">
        <f t="shared" si="436"/>
        <v>1777</v>
      </c>
      <c r="I214" s="52">
        <f t="shared" si="437"/>
        <v>794456</v>
      </c>
      <c r="J214" s="54">
        <f t="shared" si="438"/>
        <v>10431</v>
      </c>
      <c r="K214" s="46">
        <f t="shared" si="439"/>
        <v>4033509</v>
      </c>
      <c r="L214" s="48">
        <f t="shared" si="440"/>
        <v>12208</v>
      </c>
      <c r="M214" s="58">
        <f t="shared" si="441"/>
        <v>28230</v>
      </c>
      <c r="N214" s="60">
        <f t="shared" si="442"/>
        <v>-2577</v>
      </c>
      <c r="O214" s="50">
        <f t="shared" si="443"/>
        <v>4061739</v>
      </c>
      <c r="P214" s="56">
        <f t="shared" si="444"/>
        <v>9631</v>
      </c>
    </row>
    <row r="215" spans="1:16">
      <c r="A215" s="32">
        <v>44711</v>
      </c>
      <c r="B215" s="35">
        <v>349379</v>
      </c>
      <c r="C215" s="37">
        <v>2914143</v>
      </c>
      <c r="D215" s="38">
        <v>3699517</v>
      </c>
      <c r="E215" s="40">
        <v>3728903</v>
      </c>
      <c r="G215" s="42">
        <f t="shared" si="435"/>
        <v>3263522</v>
      </c>
      <c r="H215" s="44">
        <f t="shared" si="436"/>
        <v>24469</v>
      </c>
      <c r="I215" s="52">
        <f t="shared" si="437"/>
        <v>785374</v>
      </c>
      <c r="J215" s="54">
        <f t="shared" si="438"/>
        <v>-9082</v>
      </c>
      <c r="K215" s="46">
        <f t="shared" si="439"/>
        <v>4048896</v>
      </c>
      <c r="L215" s="48">
        <f t="shared" si="440"/>
        <v>15387</v>
      </c>
      <c r="M215" s="58">
        <f t="shared" si="441"/>
        <v>29386</v>
      </c>
      <c r="N215" s="60">
        <f t="shared" si="442"/>
        <v>1156</v>
      </c>
      <c r="O215" s="50">
        <f t="shared" si="443"/>
        <v>4078282</v>
      </c>
      <c r="P215" s="56">
        <f t="shared" si="444"/>
        <v>16543</v>
      </c>
    </row>
    <row r="216" spans="1:16">
      <c r="A216" s="32">
        <v>44742</v>
      </c>
      <c r="B216" s="35">
        <v>349895</v>
      </c>
      <c r="C216" s="37">
        <v>2934814</v>
      </c>
      <c r="D216" s="38">
        <v>3726638</v>
      </c>
      <c r="E216" s="40">
        <v>3759701</v>
      </c>
      <c r="G216" s="42">
        <f t="shared" ref="G216:G218" si="445">$B216+C216</f>
        <v>3284709</v>
      </c>
      <c r="H216" s="44">
        <f t="shared" ref="H216:H218" si="446">G216-G215</f>
        <v>21187</v>
      </c>
      <c r="I216" s="52">
        <f t="shared" ref="I216:I218" si="447">K216-G216</f>
        <v>791824</v>
      </c>
      <c r="J216" s="54">
        <f t="shared" ref="J216:J218" si="448">I216-I215</f>
        <v>6450</v>
      </c>
      <c r="K216" s="46">
        <f t="shared" ref="K216:K218" si="449">$B216+D216</f>
        <v>4076533</v>
      </c>
      <c r="L216" s="48">
        <f t="shared" ref="L216:L218" si="450">K216-K215</f>
        <v>27637</v>
      </c>
      <c r="M216" s="58">
        <f t="shared" ref="M216:M218" si="451">O216-K216</f>
        <v>33063</v>
      </c>
      <c r="N216" s="60">
        <f t="shared" ref="N216:N218" si="452">M216-M215</f>
        <v>3677</v>
      </c>
      <c r="O216" s="50">
        <f t="shared" ref="O216:O218" si="453">$B216+E216</f>
        <v>4109596</v>
      </c>
      <c r="P216" s="56">
        <f t="shared" ref="P216:P218" si="454">O216-O215</f>
        <v>31314</v>
      </c>
    </row>
    <row r="217" spans="1:16">
      <c r="A217" s="32">
        <v>44772</v>
      </c>
      <c r="B217" s="35">
        <v>358984</v>
      </c>
      <c r="C217" s="37">
        <v>2941886</v>
      </c>
      <c r="D217" s="38">
        <v>3757127</v>
      </c>
      <c r="E217" s="40">
        <v>3797307</v>
      </c>
      <c r="G217" s="42">
        <f t="shared" si="445"/>
        <v>3300870</v>
      </c>
      <c r="H217" s="44">
        <f t="shared" si="446"/>
        <v>16161</v>
      </c>
      <c r="I217" s="52">
        <f t="shared" si="447"/>
        <v>815241</v>
      </c>
      <c r="J217" s="54">
        <f t="shared" si="448"/>
        <v>23417</v>
      </c>
      <c r="K217" s="46">
        <f t="shared" si="449"/>
        <v>4116111</v>
      </c>
      <c r="L217" s="48">
        <f t="shared" si="450"/>
        <v>39578</v>
      </c>
      <c r="M217" s="58">
        <f t="shared" si="451"/>
        <v>40180</v>
      </c>
      <c r="N217" s="60">
        <f t="shared" si="452"/>
        <v>7117</v>
      </c>
      <c r="O217" s="50">
        <f t="shared" si="453"/>
        <v>4156291</v>
      </c>
      <c r="P217" s="56">
        <f t="shared" si="454"/>
        <v>46695</v>
      </c>
    </row>
    <row r="218" spans="1:16">
      <c r="A218" s="32">
        <v>44803</v>
      </c>
      <c r="B218" s="35">
        <v>371489</v>
      </c>
      <c r="C218" s="37">
        <v>2999499</v>
      </c>
      <c r="D218" s="38">
        <v>3826507</v>
      </c>
      <c r="E218" s="40">
        <v>3866299</v>
      </c>
      <c r="G218" s="42">
        <f t="shared" si="445"/>
        <v>3370988</v>
      </c>
      <c r="H218" s="44">
        <f t="shared" si="446"/>
        <v>70118</v>
      </c>
      <c r="I218" s="52">
        <f t="shared" si="447"/>
        <v>827008</v>
      </c>
      <c r="J218" s="54">
        <f t="shared" si="448"/>
        <v>11767</v>
      </c>
      <c r="K218" s="46">
        <f t="shared" si="449"/>
        <v>4197996</v>
      </c>
      <c r="L218" s="48">
        <f t="shared" si="450"/>
        <v>81885</v>
      </c>
      <c r="M218" s="58">
        <f t="shared" si="451"/>
        <v>39792</v>
      </c>
      <c r="N218" s="60">
        <f t="shared" si="452"/>
        <v>-388</v>
      </c>
      <c r="O218" s="50">
        <f t="shared" si="453"/>
        <v>4237788</v>
      </c>
      <c r="P218" s="56">
        <f t="shared" si="454"/>
        <v>81497</v>
      </c>
    </row>
    <row r="219" spans="1:16">
      <c r="A219" s="32">
        <v>44834</v>
      </c>
      <c r="B219" s="35">
        <v>371759</v>
      </c>
      <c r="C219" s="37">
        <v>2946967</v>
      </c>
      <c r="D219" s="38">
        <v>3811167</v>
      </c>
      <c r="E219" s="40">
        <v>3854624</v>
      </c>
      <c r="G219" s="42">
        <f t="shared" ref="G219:G223" si="455">$B219+C219</f>
        <v>3318726</v>
      </c>
      <c r="H219" s="44">
        <f t="shared" ref="H219:H223" si="456">G219-G218</f>
        <v>-52262</v>
      </c>
      <c r="I219" s="52">
        <f t="shared" ref="I219:I223" si="457">K219-G219</f>
        <v>864200</v>
      </c>
      <c r="J219" s="54">
        <f t="shared" ref="J219:J223" si="458">I219-I218</f>
        <v>37192</v>
      </c>
      <c r="K219" s="46">
        <f t="shared" ref="K219:K223" si="459">$B219+D219</f>
        <v>4182926</v>
      </c>
      <c r="L219" s="48">
        <f t="shared" ref="L219:L223" si="460">K219-K218</f>
        <v>-15070</v>
      </c>
      <c r="M219" s="58">
        <f t="shared" ref="M219:M223" si="461">O219-K219</f>
        <v>43457</v>
      </c>
      <c r="N219" s="60">
        <f t="shared" ref="N219:N223" si="462">M219-M218</f>
        <v>3665</v>
      </c>
      <c r="O219" s="50">
        <f t="shared" ref="O219:O223" si="463">$B219+E219</f>
        <v>4226383</v>
      </c>
      <c r="P219" s="56">
        <f t="shared" ref="P219:P223" si="464">O219-O218</f>
        <v>-11405</v>
      </c>
    </row>
    <row r="220" spans="1:16">
      <c r="A220" s="32">
        <v>44864</v>
      </c>
      <c r="B220" s="35">
        <v>371823</v>
      </c>
      <c r="C220" s="37">
        <v>2912094</v>
      </c>
      <c r="D220" s="38">
        <v>3812307</v>
      </c>
      <c r="E220" s="40">
        <v>3848844</v>
      </c>
      <c r="G220" s="42">
        <f t="shared" si="455"/>
        <v>3283917</v>
      </c>
      <c r="H220" s="44">
        <f t="shared" si="456"/>
        <v>-34809</v>
      </c>
      <c r="I220" s="52">
        <f t="shared" si="457"/>
        <v>900213</v>
      </c>
      <c r="J220" s="54">
        <f t="shared" si="458"/>
        <v>36013</v>
      </c>
      <c r="K220" s="46">
        <f t="shared" si="459"/>
        <v>4184130</v>
      </c>
      <c r="L220" s="48">
        <f t="shared" si="460"/>
        <v>1204</v>
      </c>
      <c r="M220" s="58">
        <f t="shared" si="461"/>
        <v>36537</v>
      </c>
      <c r="N220" s="60">
        <f t="shared" si="462"/>
        <v>-6920</v>
      </c>
      <c r="O220" s="50">
        <f t="shared" si="463"/>
        <v>4220667</v>
      </c>
      <c r="P220" s="56">
        <f t="shared" si="464"/>
        <v>-5716</v>
      </c>
    </row>
    <row r="221" spans="1:16">
      <c r="A221" s="32">
        <v>44895</v>
      </c>
      <c r="B221" s="35">
        <v>371513</v>
      </c>
      <c r="C221" s="37">
        <v>2920769</v>
      </c>
      <c r="D221" s="38">
        <v>3819725</v>
      </c>
      <c r="E221" s="40">
        <v>3862508</v>
      </c>
      <c r="G221" s="42">
        <f t="shared" si="455"/>
        <v>3292282</v>
      </c>
      <c r="H221" s="44">
        <f t="shared" si="456"/>
        <v>8365</v>
      </c>
      <c r="I221" s="52">
        <f t="shared" si="457"/>
        <v>898956</v>
      </c>
      <c r="J221" s="54">
        <f t="shared" si="458"/>
        <v>-1257</v>
      </c>
      <c r="K221" s="46">
        <f t="shared" si="459"/>
        <v>4191238</v>
      </c>
      <c r="L221" s="48">
        <f t="shared" si="460"/>
        <v>7108</v>
      </c>
      <c r="M221" s="58">
        <f t="shared" si="461"/>
        <v>42783</v>
      </c>
      <c r="N221" s="60">
        <f t="shared" si="462"/>
        <v>6246</v>
      </c>
      <c r="O221" s="50">
        <f t="shared" si="463"/>
        <v>4234021</v>
      </c>
      <c r="P221" s="56">
        <f t="shared" si="464"/>
        <v>13354</v>
      </c>
    </row>
    <row r="222" spans="1:16">
      <c r="A222" s="32">
        <v>44925</v>
      </c>
      <c r="B222" s="35">
        <v>373956</v>
      </c>
      <c r="C222" s="37">
        <v>2881594</v>
      </c>
      <c r="D222" s="38">
        <v>3795148</v>
      </c>
      <c r="E222" s="40">
        <v>3835901</v>
      </c>
      <c r="G222" s="42">
        <f t="shared" si="455"/>
        <v>3255550</v>
      </c>
      <c r="H222" s="44">
        <f t="shared" si="456"/>
        <v>-36732</v>
      </c>
      <c r="I222" s="52">
        <f t="shared" si="457"/>
        <v>913554</v>
      </c>
      <c r="J222" s="54">
        <f t="shared" si="458"/>
        <v>14598</v>
      </c>
      <c r="K222" s="46">
        <f t="shared" si="459"/>
        <v>4169104</v>
      </c>
      <c r="L222" s="48">
        <f t="shared" si="460"/>
        <v>-22134</v>
      </c>
      <c r="M222" s="58">
        <f t="shared" si="461"/>
        <v>40753</v>
      </c>
      <c r="N222" s="60">
        <f t="shared" si="462"/>
        <v>-2030</v>
      </c>
      <c r="O222" s="50">
        <f t="shared" si="463"/>
        <v>4209857</v>
      </c>
      <c r="P222" s="56">
        <f t="shared" si="464"/>
        <v>-24164</v>
      </c>
    </row>
    <row r="223" spans="1:16">
      <c r="A223" s="32">
        <v>44956</v>
      </c>
      <c r="B223" s="35">
        <v>368874</v>
      </c>
      <c r="C223" s="37">
        <v>2849263</v>
      </c>
      <c r="D223" s="38">
        <v>3789459</v>
      </c>
      <c r="E223" s="40">
        <v>3835177</v>
      </c>
      <c r="G223" s="42">
        <f t="shared" si="455"/>
        <v>3218137</v>
      </c>
      <c r="H223" s="44">
        <f t="shared" si="456"/>
        <v>-37413</v>
      </c>
      <c r="I223" s="52">
        <f t="shared" si="457"/>
        <v>940196</v>
      </c>
      <c r="J223" s="54">
        <f t="shared" si="458"/>
        <v>26642</v>
      </c>
      <c r="K223" s="46">
        <f t="shared" si="459"/>
        <v>4158333</v>
      </c>
      <c r="L223" s="48">
        <f t="shared" si="460"/>
        <v>-10771</v>
      </c>
      <c r="M223" s="58">
        <f t="shared" si="461"/>
        <v>45718</v>
      </c>
      <c r="N223" s="60">
        <f t="shared" si="462"/>
        <v>4965</v>
      </c>
      <c r="O223" s="50">
        <f t="shared" si="463"/>
        <v>4204051</v>
      </c>
      <c r="P223" s="56">
        <f t="shared" si="464"/>
        <v>-5806</v>
      </c>
    </row>
    <row r="224" spans="1:16">
      <c r="A224" s="32">
        <v>44985</v>
      </c>
      <c r="B224" s="35">
        <v>368130</v>
      </c>
      <c r="C224" s="37">
        <v>2816756</v>
      </c>
      <c r="D224" s="38">
        <v>3781958</v>
      </c>
      <c r="E224" s="40">
        <v>3836812</v>
      </c>
      <c r="G224" s="42">
        <f t="shared" ref="G224:G228" si="465">$B224+C224</f>
        <v>3184886</v>
      </c>
      <c r="H224" s="44">
        <f t="shared" ref="H224:H228" si="466">G224-G223</f>
        <v>-33251</v>
      </c>
      <c r="I224" s="52">
        <f t="shared" ref="I224:I228" si="467">K224-G224</f>
        <v>965202</v>
      </c>
      <c r="J224" s="54">
        <f t="shared" ref="J224:J228" si="468">I224-I223</f>
        <v>25006</v>
      </c>
      <c r="K224" s="46">
        <f t="shared" ref="K224:K228" si="469">$B224+D224</f>
        <v>4150088</v>
      </c>
      <c r="L224" s="48">
        <f t="shared" ref="L224:L228" si="470">K224-K223</f>
        <v>-8245</v>
      </c>
      <c r="M224" s="58">
        <f t="shared" ref="M224:M228" si="471">O224-K224</f>
        <v>54854</v>
      </c>
      <c r="N224" s="60">
        <f t="shared" ref="N224:N228" si="472">M224-M223</f>
        <v>9136</v>
      </c>
      <c r="O224" s="50">
        <f t="shared" ref="O224:O228" si="473">$B224+E224</f>
        <v>4204942</v>
      </c>
      <c r="P224" s="56">
        <f t="shared" ref="P224:P228" si="474">O224-O223</f>
        <v>891</v>
      </c>
    </row>
    <row r="225" spans="1:16">
      <c r="A225" s="32">
        <v>45015</v>
      </c>
      <c r="B225" s="35">
        <v>369027</v>
      </c>
      <c r="C225" s="37">
        <v>2769623</v>
      </c>
      <c r="D225" s="38">
        <v>3756428</v>
      </c>
      <c r="E225" s="40">
        <v>3819833</v>
      </c>
      <c r="G225" s="42">
        <f t="shared" si="465"/>
        <v>3138650</v>
      </c>
      <c r="H225" s="44">
        <f t="shared" si="466"/>
        <v>-46236</v>
      </c>
      <c r="I225" s="52">
        <f t="shared" si="467"/>
        <v>986805</v>
      </c>
      <c r="J225" s="54">
        <f t="shared" si="468"/>
        <v>21603</v>
      </c>
      <c r="K225" s="46">
        <f t="shared" si="469"/>
        <v>4125455</v>
      </c>
      <c r="L225" s="48">
        <f t="shared" si="470"/>
        <v>-24633</v>
      </c>
      <c r="M225" s="58">
        <f t="shared" si="471"/>
        <v>63405</v>
      </c>
      <c r="N225" s="60">
        <f t="shared" si="472"/>
        <v>8551</v>
      </c>
      <c r="O225" s="50">
        <f t="shared" si="473"/>
        <v>4188860</v>
      </c>
      <c r="P225" s="56">
        <f t="shared" si="474"/>
        <v>-16082</v>
      </c>
    </row>
    <row r="226" spans="1:16">
      <c r="A226" s="32">
        <v>45046</v>
      </c>
      <c r="B226" s="35">
        <v>369763</v>
      </c>
      <c r="C226" s="37">
        <v>2757575</v>
      </c>
      <c r="D226" s="38">
        <v>3759368</v>
      </c>
      <c r="E226" s="40">
        <v>3825508</v>
      </c>
      <c r="G226" s="42">
        <f t="shared" si="465"/>
        <v>3127338</v>
      </c>
      <c r="H226" s="44">
        <f t="shared" si="466"/>
        <v>-11312</v>
      </c>
      <c r="I226" s="52">
        <f t="shared" si="467"/>
        <v>1001793</v>
      </c>
      <c r="J226" s="54">
        <f t="shared" si="468"/>
        <v>14988</v>
      </c>
      <c r="K226" s="46">
        <f t="shared" si="469"/>
        <v>4129131</v>
      </c>
      <c r="L226" s="48">
        <f t="shared" si="470"/>
        <v>3676</v>
      </c>
      <c r="M226" s="58">
        <f t="shared" si="471"/>
        <v>66140</v>
      </c>
      <c r="N226" s="60">
        <f t="shared" si="472"/>
        <v>2735</v>
      </c>
      <c r="O226" s="50">
        <f t="shared" si="473"/>
        <v>4195271</v>
      </c>
      <c r="P226" s="56">
        <f t="shared" si="474"/>
        <v>6411</v>
      </c>
    </row>
    <row r="227" spans="1:16">
      <c r="A227" s="32">
        <v>45076</v>
      </c>
      <c r="B227" s="35">
        <v>370663</v>
      </c>
      <c r="C227" s="37">
        <v>2752310</v>
      </c>
      <c r="D227" s="38">
        <v>3762831</v>
      </c>
      <c r="E227" s="40">
        <v>3833900</v>
      </c>
      <c r="G227" s="42">
        <f t="shared" si="465"/>
        <v>3122973</v>
      </c>
      <c r="H227" s="44">
        <f t="shared" si="466"/>
        <v>-4365</v>
      </c>
      <c r="I227" s="52">
        <f t="shared" si="467"/>
        <v>1010521</v>
      </c>
      <c r="J227" s="54">
        <f t="shared" si="468"/>
        <v>8728</v>
      </c>
      <c r="K227" s="46">
        <f t="shared" si="469"/>
        <v>4133494</v>
      </c>
      <c r="L227" s="48">
        <f t="shared" si="470"/>
        <v>4363</v>
      </c>
      <c r="M227" s="58">
        <f t="shared" si="471"/>
        <v>71069</v>
      </c>
      <c r="N227" s="60">
        <f t="shared" si="472"/>
        <v>4929</v>
      </c>
      <c r="O227" s="50">
        <f t="shared" si="473"/>
        <v>4204563</v>
      </c>
      <c r="P227" s="56">
        <f t="shared" si="474"/>
        <v>9292</v>
      </c>
    </row>
    <row r="228" spans="1:16">
      <c r="A228" s="32">
        <v>45107</v>
      </c>
      <c r="B228" s="35">
        <v>371745</v>
      </c>
      <c r="C228" s="37">
        <v>2722625</v>
      </c>
      <c r="D228" s="38">
        <v>3759590</v>
      </c>
      <c r="E228" s="40">
        <v>3834242</v>
      </c>
      <c r="G228" s="42">
        <f t="shared" si="465"/>
        <v>3094370</v>
      </c>
      <c r="H228" s="44">
        <f t="shared" si="466"/>
        <v>-28603</v>
      </c>
      <c r="I228" s="52">
        <f t="shared" si="467"/>
        <v>1036965</v>
      </c>
      <c r="J228" s="54">
        <f t="shared" si="468"/>
        <v>26444</v>
      </c>
      <c r="K228" s="46">
        <f t="shared" si="469"/>
        <v>4131335</v>
      </c>
      <c r="L228" s="48">
        <f t="shared" si="470"/>
        <v>-2159</v>
      </c>
      <c r="M228" s="58">
        <f t="shared" si="471"/>
        <v>74652</v>
      </c>
      <c r="N228" s="60">
        <f t="shared" si="472"/>
        <v>3583</v>
      </c>
      <c r="O228" s="50">
        <f t="shared" si="473"/>
        <v>4205987</v>
      </c>
      <c r="P228" s="56">
        <f t="shared" si="474"/>
        <v>1424</v>
      </c>
    </row>
    <row r="229" spans="1:16">
      <c r="A229" s="32">
        <v>45137</v>
      </c>
      <c r="B229" s="35">
        <v>373056</v>
      </c>
      <c r="C229" s="37">
        <v>2700421</v>
      </c>
      <c r="D229" s="38">
        <v>3759284</v>
      </c>
      <c r="E229" s="40">
        <v>3834205</v>
      </c>
      <c r="G229" s="42">
        <f t="shared" ref="G229:G231" si="475">$B229+C229</f>
        <v>3073477</v>
      </c>
      <c r="H229" s="44">
        <f t="shared" ref="H229:H231" si="476">G229-G228</f>
        <v>-20893</v>
      </c>
      <c r="I229" s="52">
        <f t="shared" ref="I229:I231" si="477">K229-G229</f>
        <v>1058863</v>
      </c>
      <c r="J229" s="54">
        <f t="shared" ref="J229:J231" si="478">I229-I228</f>
        <v>21898</v>
      </c>
      <c r="K229" s="46">
        <f t="shared" ref="K229:K231" si="479">$B229+D229</f>
        <v>4132340</v>
      </c>
      <c r="L229" s="48">
        <f t="shared" ref="L229:L231" si="480">K229-K228</f>
        <v>1005</v>
      </c>
      <c r="M229" s="58">
        <f t="shared" ref="M229:M231" si="481">O229-K229</f>
        <v>74921</v>
      </c>
      <c r="N229" s="60">
        <f t="shared" ref="N229:N231" si="482">M229-M228</f>
        <v>269</v>
      </c>
      <c r="O229" s="50">
        <f t="shared" ref="O229:O231" si="483">$B229+E229</f>
        <v>4207261</v>
      </c>
      <c r="P229" s="56">
        <f t="shared" ref="P229:P231" si="484">O229-O228</f>
        <v>1274</v>
      </c>
    </row>
    <row r="230" spans="1:16">
      <c r="A230" s="32">
        <v>45168</v>
      </c>
      <c r="B230" s="35">
        <v>371164</v>
      </c>
      <c r="C230" s="37">
        <v>2678710</v>
      </c>
      <c r="D230" s="38">
        <v>3756883</v>
      </c>
      <c r="E230" s="40">
        <v>3840147</v>
      </c>
      <c r="G230" s="42">
        <f t="shared" si="475"/>
        <v>3049874</v>
      </c>
      <c r="H230" s="44">
        <f t="shared" si="476"/>
        <v>-23603</v>
      </c>
      <c r="I230" s="52">
        <f t="shared" si="477"/>
        <v>1078173</v>
      </c>
      <c r="J230" s="54">
        <f t="shared" si="478"/>
        <v>19310</v>
      </c>
      <c r="K230" s="46">
        <f t="shared" si="479"/>
        <v>4128047</v>
      </c>
      <c r="L230" s="48">
        <f t="shared" si="480"/>
        <v>-4293</v>
      </c>
      <c r="M230" s="58">
        <f t="shared" si="481"/>
        <v>83264</v>
      </c>
      <c r="N230" s="60">
        <f t="shared" si="482"/>
        <v>8343</v>
      </c>
      <c r="O230" s="50">
        <f t="shared" si="483"/>
        <v>4211311</v>
      </c>
      <c r="P230" s="56">
        <f t="shared" si="484"/>
        <v>4050</v>
      </c>
    </row>
    <row r="231" spans="1:16">
      <c r="A231" s="32">
        <v>45199</v>
      </c>
      <c r="B231" s="35">
        <v>369440</v>
      </c>
      <c r="C231" s="37">
        <v>2666178</v>
      </c>
      <c r="D231" s="38">
        <v>3753689</v>
      </c>
      <c r="E231" s="40">
        <v>3835528</v>
      </c>
      <c r="G231" s="42">
        <f t="shared" si="475"/>
        <v>3035618</v>
      </c>
      <c r="H231" s="44">
        <f t="shared" si="476"/>
        <v>-14256</v>
      </c>
      <c r="I231" s="52">
        <f t="shared" si="477"/>
        <v>1087511</v>
      </c>
      <c r="J231" s="54">
        <f t="shared" si="478"/>
        <v>9338</v>
      </c>
      <c r="K231" s="46">
        <f t="shared" si="479"/>
        <v>4123129</v>
      </c>
      <c r="L231" s="48">
        <f t="shared" si="480"/>
        <v>-4918</v>
      </c>
      <c r="M231" s="58">
        <f t="shared" si="481"/>
        <v>81839</v>
      </c>
      <c r="N231" s="60">
        <f t="shared" si="482"/>
        <v>-1425</v>
      </c>
      <c r="O231" s="50">
        <f t="shared" si="483"/>
        <v>4204968</v>
      </c>
      <c r="P231" s="56">
        <f t="shared" si="484"/>
        <v>-6343</v>
      </c>
    </row>
    <row r="232" spans="1:16">
      <c r="A232" s="32">
        <v>45229</v>
      </c>
      <c r="B232" s="35">
        <v>369440</v>
      </c>
      <c r="C232" s="37">
        <v>2634838</v>
      </c>
      <c r="D232" s="38">
        <v>3751672</v>
      </c>
      <c r="E232" s="40">
        <v>3837176</v>
      </c>
      <c r="G232" s="42">
        <f t="shared" ref="G232:G234" si="485">$B232+C232</f>
        <v>3004278</v>
      </c>
      <c r="H232" s="44">
        <f t="shared" ref="H232:H234" si="486">G232-G231</f>
        <v>-31340</v>
      </c>
      <c r="I232" s="52">
        <f t="shared" ref="I232:I234" si="487">K232-G232</f>
        <v>1116834</v>
      </c>
      <c r="J232" s="54">
        <f t="shared" ref="J232:J234" si="488">I232-I231</f>
        <v>29323</v>
      </c>
      <c r="K232" s="46">
        <f t="shared" ref="K232:K234" si="489">$B232+D232</f>
        <v>4121112</v>
      </c>
      <c r="L232" s="48">
        <f t="shared" ref="L232:L234" si="490">K232-K231</f>
        <v>-2017</v>
      </c>
      <c r="M232" s="58">
        <f t="shared" ref="M232:M234" si="491">O232-K232</f>
        <v>85504</v>
      </c>
      <c r="N232" s="60">
        <f t="shared" ref="N232:N234" si="492">M232-M231</f>
        <v>3665</v>
      </c>
      <c r="O232" s="50">
        <f t="shared" ref="O232:O234" si="493">$B232+E232</f>
        <v>4206616</v>
      </c>
      <c r="P232" s="56">
        <f t="shared" ref="P232:P234" si="494">O232-O231</f>
        <v>1648</v>
      </c>
    </row>
    <row r="233" spans="1:16">
      <c r="A233" s="32">
        <v>45260</v>
      </c>
      <c r="B233" s="35">
        <v>369440</v>
      </c>
      <c r="C233" s="37">
        <v>2643033</v>
      </c>
      <c r="D233" s="38">
        <v>3760719</v>
      </c>
      <c r="E233" s="40">
        <v>3846478</v>
      </c>
      <c r="G233" s="42">
        <f t="shared" si="485"/>
        <v>3012473</v>
      </c>
      <c r="H233" s="44">
        <f t="shared" si="486"/>
        <v>8195</v>
      </c>
      <c r="I233" s="52">
        <f t="shared" si="487"/>
        <v>1117686</v>
      </c>
      <c r="J233" s="54">
        <f t="shared" si="488"/>
        <v>852</v>
      </c>
      <c r="K233" s="46">
        <f t="shared" si="489"/>
        <v>4130159</v>
      </c>
      <c r="L233" s="48">
        <f t="shared" si="490"/>
        <v>9047</v>
      </c>
      <c r="M233" s="58">
        <f t="shared" si="491"/>
        <v>85759</v>
      </c>
      <c r="N233" s="60">
        <f t="shared" si="492"/>
        <v>255</v>
      </c>
      <c r="O233" s="50">
        <f t="shared" si="493"/>
        <v>4215918</v>
      </c>
      <c r="P233" s="56">
        <f t="shared" si="494"/>
        <v>9302</v>
      </c>
    </row>
    <row r="234" spans="1:16">
      <c r="A234" s="32">
        <v>45290</v>
      </c>
      <c r="B234" s="35">
        <v>369440</v>
      </c>
      <c r="C234" s="37">
        <v>2626841</v>
      </c>
      <c r="D234" s="38">
        <v>3765442</v>
      </c>
      <c r="E234" s="40">
        <v>3867518</v>
      </c>
      <c r="G234" s="42">
        <f t="shared" si="485"/>
        <v>2996281</v>
      </c>
      <c r="H234" s="44">
        <f t="shared" si="486"/>
        <v>-16192</v>
      </c>
      <c r="I234" s="52">
        <f t="shared" si="487"/>
        <v>1138601</v>
      </c>
      <c r="J234" s="54">
        <f t="shared" si="488"/>
        <v>20915</v>
      </c>
      <c r="K234" s="46">
        <f t="shared" si="489"/>
        <v>4134882</v>
      </c>
      <c r="L234" s="48">
        <f t="shared" si="490"/>
        <v>4723</v>
      </c>
      <c r="M234" s="58">
        <f t="shared" si="491"/>
        <v>102076</v>
      </c>
      <c r="N234" s="60">
        <f t="shared" si="492"/>
        <v>16317</v>
      </c>
      <c r="O234" s="50">
        <f t="shared" si="493"/>
        <v>4236958</v>
      </c>
      <c r="P234" s="56">
        <f t="shared" si="494"/>
        <v>21040</v>
      </c>
    </row>
  </sheetData>
  <mergeCells count="4">
    <mergeCell ref="B3:E3"/>
    <mergeCell ref="I2:J4"/>
    <mergeCell ref="M1:N4"/>
    <mergeCell ref="G3:H4"/>
  </mergeCells>
  <phoneticPr fontId="7" type="noConversion"/>
  <conditionalFormatting sqref="H7:H234">
    <cfRule type="dataBar" priority="19">
      <dataBar>
        <cfvo type="min"/>
        <cfvo type="max"/>
        <color rgb="FF63C384"/>
      </dataBar>
      <extLst>
        <ext xmlns:x14="http://schemas.microsoft.com/office/spreadsheetml/2009/9/main" uri="{B025F937-C7B1-47D3-B67F-A62EFF666E3E}">
          <x14:id>{63627029-47B9-47E1-A861-B93166802595}</x14:id>
        </ext>
      </extLst>
    </cfRule>
  </conditionalFormatting>
  <conditionalFormatting sqref="J7:J234">
    <cfRule type="dataBar" priority="17">
      <dataBar>
        <cfvo type="min"/>
        <cfvo type="max"/>
        <color rgb="FF63C384"/>
      </dataBar>
      <extLst>
        <ext xmlns:x14="http://schemas.microsoft.com/office/spreadsheetml/2009/9/main" uri="{B025F937-C7B1-47D3-B67F-A62EFF666E3E}">
          <x14:id>{3CD79FA6-57C2-400E-A62A-C0E524A88FD5}</x14:id>
        </ext>
      </extLst>
    </cfRule>
  </conditionalFormatting>
  <conditionalFormatting sqref="J22:J234">
    <cfRule type="dataBar" priority="16">
      <dataBar>
        <cfvo type="min"/>
        <cfvo type="max"/>
        <color rgb="FF63C384"/>
      </dataBar>
      <extLst>
        <ext xmlns:x14="http://schemas.microsoft.com/office/spreadsheetml/2009/9/main" uri="{B025F937-C7B1-47D3-B67F-A62EFF666E3E}">
          <x14:id>{A22F4C70-EAFC-4A35-A013-456B3F4C0D40}</x14:id>
        </ext>
      </extLst>
    </cfRule>
  </conditionalFormatting>
  <conditionalFormatting sqref="J56:J234">
    <cfRule type="dataBar" priority="14">
      <dataBar>
        <cfvo type="min"/>
        <cfvo type="max"/>
        <color rgb="FF63C384"/>
      </dataBar>
      <extLst>
        <ext xmlns:x14="http://schemas.microsoft.com/office/spreadsheetml/2009/9/main" uri="{B025F937-C7B1-47D3-B67F-A62EFF666E3E}">
          <x14:id>{0D845E40-C26C-4201-A9E3-7C8310FFA90A}</x14:id>
        </ext>
      </extLst>
    </cfRule>
  </conditionalFormatting>
  <conditionalFormatting sqref="L7:L234">
    <cfRule type="dataBar" priority="15">
      <dataBar>
        <cfvo type="min"/>
        <cfvo type="max"/>
        <color rgb="FF63C384"/>
      </dataBar>
      <extLst>
        <ext xmlns:x14="http://schemas.microsoft.com/office/spreadsheetml/2009/9/main" uri="{B025F937-C7B1-47D3-B67F-A62EFF666E3E}">
          <x14:id>{0858F2A6-59C9-492A-9237-13EC0B7C9264}</x14:id>
        </ext>
      </extLst>
    </cfRule>
  </conditionalFormatting>
  <conditionalFormatting sqref="L56:L234">
    <cfRule type="dataBar" priority="13">
      <dataBar>
        <cfvo type="min"/>
        <cfvo type="max"/>
        <color rgb="FF63C384"/>
      </dataBar>
      <extLst>
        <ext xmlns:x14="http://schemas.microsoft.com/office/spreadsheetml/2009/9/main" uri="{B025F937-C7B1-47D3-B67F-A62EFF666E3E}">
          <x14:id>{56C2BC8B-1FAE-44FC-89C8-2E01CCE07076}</x14:id>
        </ext>
      </extLst>
    </cfRule>
  </conditionalFormatting>
  <conditionalFormatting sqref="N7:N234">
    <cfRule type="dataBar" priority="20">
      <dataBar>
        <cfvo type="min"/>
        <cfvo type="max"/>
        <color rgb="FF63C384"/>
      </dataBar>
      <extLst>
        <ext xmlns:x14="http://schemas.microsoft.com/office/spreadsheetml/2009/9/main" uri="{B025F937-C7B1-47D3-B67F-A62EFF666E3E}">
          <x14:id>{A81CA27D-1B55-4D3F-B1B4-129F4FC44BF4}</x14:id>
        </ext>
      </extLst>
    </cfRule>
  </conditionalFormatting>
  <conditionalFormatting sqref="P7:P234">
    <cfRule type="dataBar" priority="18">
      <dataBar>
        <cfvo type="min"/>
        <cfvo type="max"/>
        <color rgb="FF63C384"/>
      </dataBar>
      <extLst>
        <ext xmlns:x14="http://schemas.microsoft.com/office/spreadsheetml/2009/9/main" uri="{B025F937-C7B1-47D3-B67F-A62EFF666E3E}">
          <x14:id>{B9876D1A-C5FD-40F6-8044-7E54D8FB26FA}</x14:id>
        </ext>
      </extLst>
    </cfRule>
  </conditionalFormatting>
  <hyperlinks>
    <hyperlink ref="B4" r:id="rId1" xr:uid="{00000000-0004-0000-0000-000000000000}"/>
    <hyperlink ref="C4" r:id="rId2" xr:uid="{00000000-0004-0000-0000-000001000000}"/>
    <hyperlink ref="D4" r:id="rId3" xr:uid="{00000000-0004-0000-0000-000002000000}"/>
    <hyperlink ref="E4" r:id="rId4" xr:uid="{00000000-0004-0000-0000-000003000000}"/>
  </hyperlinks>
  <pageMargins left="0.78740157499999996" right="0.78740157499999996" top="0.984251969" bottom="0.984251969" header="0.4921259845" footer="0.4921259845"/>
  <pageSetup paperSize="9" orientation="portrait" r:id="rId5"/>
  <headerFooter alignWithMargins="0"/>
  <legacyDrawing r:id="rId6"/>
  <extLst>
    <ext xmlns:x14="http://schemas.microsoft.com/office/spreadsheetml/2009/9/main" uri="{78C0D931-6437-407d-A8EE-F0AAD7539E65}">
      <x14:conditionalFormattings>
        <x14:conditionalFormatting xmlns:xm="http://schemas.microsoft.com/office/excel/2006/main">
          <x14:cfRule type="dataBar" id="{63627029-47B9-47E1-A861-B93166802595}">
            <x14:dataBar minLength="0" maxLength="100" border="1" negativeBarBorderColorSameAsPositive="0">
              <x14:cfvo type="autoMin"/>
              <x14:cfvo type="autoMax"/>
              <x14:borderColor rgb="FF63C384"/>
              <x14:negativeFillColor rgb="FFFF0000"/>
              <x14:negativeBorderColor rgb="FFFF0000"/>
              <x14:axisColor rgb="FF000000"/>
            </x14:dataBar>
          </x14:cfRule>
          <xm:sqref>H7:H234</xm:sqref>
        </x14:conditionalFormatting>
        <x14:conditionalFormatting xmlns:xm="http://schemas.microsoft.com/office/excel/2006/main">
          <x14:cfRule type="dataBar" id="{3CD79FA6-57C2-400E-A62A-C0E524A88FD5}">
            <x14:dataBar minLength="0" maxLength="100" border="1" negativeBarBorderColorSameAsPositive="0">
              <x14:cfvo type="autoMin"/>
              <x14:cfvo type="autoMax"/>
              <x14:borderColor rgb="FF63C384"/>
              <x14:negativeFillColor rgb="FFFF0000"/>
              <x14:negativeBorderColor rgb="FFFF0000"/>
              <x14:axisColor rgb="FF000000"/>
            </x14:dataBar>
          </x14:cfRule>
          <xm:sqref>J7:J234</xm:sqref>
        </x14:conditionalFormatting>
        <x14:conditionalFormatting xmlns:xm="http://schemas.microsoft.com/office/excel/2006/main">
          <x14:cfRule type="dataBar" id="{A22F4C70-EAFC-4A35-A013-456B3F4C0D40}">
            <x14:dataBar minLength="0" maxLength="100" border="1" negativeBarBorderColorSameAsPositive="0">
              <x14:cfvo type="autoMin"/>
              <x14:cfvo type="autoMax"/>
              <x14:borderColor rgb="FF63C384"/>
              <x14:negativeFillColor rgb="FFFF0000"/>
              <x14:negativeBorderColor rgb="FFFF0000"/>
              <x14:axisColor rgb="FF000000"/>
            </x14:dataBar>
          </x14:cfRule>
          <xm:sqref>J22:J234</xm:sqref>
        </x14:conditionalFormatting>
        <x14:conditionalFormatting xmlns:xm="http://schemas.microsoft.com/office/excel/2006/main">
          <x14:cfRule type="dataBar" id="{0D845E40-C26C-4201-A9E3-7C8310FFA90A}">
            <x14:dataBar minLength="0" maxLength="100" border="1" negativeBarBorderColorSameAsPositive="0">
              <x14:cfvo type="autoMin"/>
              <x14:cfvo type="autoMax"/>
              <x14:borderColor rgb="FF63C384"/>
              <x14:negativeFillColor rgb="FFFF0000"/>
              <x14:negativeBorderColor rgb="FFFF0000"/>
              <x14:axisColor rgb="FF000000"/>
            </x14:dataBar>
          </x14:cfRule>
          <xm:sqref>J56:J234</xm:sqref>
        </x14:conditionalFormatting>
        <x14:conditionalFormatting xmlns:xm="http://schemas.microsoft.com/office/excel/2006/main">
          <x14:cfRule type="dataBar" id="{0858F2A6-59C9-492A-9237-13EC0B7C9264}">
            <x14:dataBar minLength="0" maxLength="100" border="1" negativeBarBorderColorSameAsPositive="0">
              <x14:cfvo type="autoMin"/>
              <x14:cfvo type="autoMax"/>
              <x14:borderColor rgb="FF63C384"/>
              <x14:negativeFillColor rgb="FFFF0000"/>
              <x14:negativeBorderColor rgb="FFFF0000"/>
              <x14:axisColor rgb="FF000000"/>
            </x14:dataBar>
          </x14:cfRule>
          <xm:sqref>L7:L234</xm:sqref>
        </x14:conditionalFormatting>
        <x14:conditionalFormatting xmlns:xm="http://schemas.microsoft.com/office/excel/2006/main">
          <x14:cfRule type="dataBar" id="{56C2BC8B-1FAE-44FC-89C8-2E01CCE07076}">
            <x14:dataBar minLength="0" maxLength="100" border="1" negativeBarBorderColorSameAsPositive="0">
              <x14:cfvo type="autoMin"/>
              <x14:cfvo type="autoMax"/>
              <x14:borderColor rgb="FF63C384"/>
              <x14:negativeFillColor rgb="FFFF0000"/>
              <x14:negativeBorderColor rgb="FFFF0000"/>
              <x14:axisColor rgb="FF000000"/>
            </x14:dataBar>
          </x14:cfRule>
          <xm:sqref>L56:L234</xm:sqref>
        </x14:conditionalFormatting>
        <x14:conditionalFormatting xmlns:xm="http://schemas.microsoft.com/office/excel/2006/main">
          <x14:cfRule type="dataBar" id="{A81CA27D-1B55-4D3F-B1B4-129F4FC44BF4}">
            <x14:dataBar minLength="0" maxLength="100" border="1" negativeBarBorderColorSameAsPositive="0">
              <x14:cfvo type="autoMin"/>
              <x14:cfvo type="autoMax"/>
              <x14:borderColor rgb="FF63C384"/>
              <x14:negativeFillColor rgb="FFFF0000"/>
              <x14:negativeBorderColor rgb="FFFF0000"/>
              <x14:axisColor rgb="FF000000"/>
            </x14:dataBar>
          </x14:cfRule>
          <xm:sqref>N7:N234</xm:sqref>
        </x14:conditionalFormatting>
        <x14:conditionalFormatting xmlns:xm="http://schemas.microsoft.com/office/excel/2006/main">
          <x14:cfRule type="dataBar" id="{B9876D1A-C5FD-40F6-8044-7E54D8FB26FA}">
            <x14:dataBar minLength="0" maxLength="100" border="1" negativeBarBorderColorSameAsPositive="0">
              <x14:cfvo type="autoMin"/>
              <x14:cfvo type="autoMax"/>
              <x14:borderColor rgb="FF63C384"/>
              <x14:negativeFillColor rgb="FFFF0000"/>
              <x14:negativeBorderColor rgb="FFFF0000"/>
              <x14:axisColor rgb="FF000000"/>
            </x14:dataBar>
          </x14:cfRule>
          <xm:sqref>P7:P234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
  <sheetViews>
    <sheetView zoomScale="80" zoomScaleNormal="80" workbookViewId="0">
      <selection activeCell="D39" sqref="D39"/>
    </sheetView>
  </sheetViews>
  <sheetFormatPr baseColWidth="10" defaultRowHeight="14.25"/>
  <cols>
    <col min="1" max="4" width="19.296875" customWidth="1"/>
  </cols>
  <sheetData>
    <row r="1" spans="1:4" ht="22.5">
      <c r="A1" s="302" t="s">
        <v>217</v>
      </c>
      <c r="B1" s="283"/>
      <c r="C1" s="283"/>
      <c r="D1" s="283"/>
    </row>
    <row r="2" spans="1:4" ht="28.15" customHeight="1">
      <c r="A2" s="301" t="s">
        <v>218</v>
      </c>
      <c r="B2" s="301"/>
      <c r="C2" s="301"/>
      <c r="D2" s="301"/>
    </row>
    <row r="3" spans="1:4" ht="42.6" customHeight="1">
      <c r="A3" s="301" t="s">
        <v>219</v>
      </c>
      <c r="B3" s="301"/>
      <c r="C3" s="301"/>
      <c r="D3" s="301"/>
    </row>
    <row r="4" spans="1:4" ht="89.45" customHeight="1">
      <c r="A4" s="301" t="s">
        <v>225</v>
      </c>
      <c r="B4" s="301"/>
      <c r="C4" s="301"/>
      <c r="D4" s="301"/>
    </row>
    <row r="5" spans="1:4">
      <c r="A5" t="s">
        <v>216</v>
      </c>
      <c r="B5" t="s">
        <v>79</v>
      </c>
      <c r="C5" t="s">
        <v>215</v>
      </c>
      <c r="D5" t="s">
        <v>214</v>
      </c>
    </row>
    <row r="6" spans="1:4">
      <c r="A6" t="s">
        <v>213</v>
      </c>
      <c r="B6" s="174">
        <v>1000000000</v>
      </c>
      <c r="C6" s="173">
        <f>Tabelle3[[#This Row],[Sozialprodukt]]/Tabelle3[[#This Row],[Geldmenge]]</f>
        <v>2</v>
      </c>
      <c r="D6" s="174">
        <v>2000000000</v>
      </c>
    </row>
    <row r="7" spans="1:4">
      <c r="A7" t="s">
        <v>212</v>
      </c>
      <c r="B7" s="174">
        <v>10000000</v>
      </c>
      <c r="C7" s="173">
        <f>C$6/12*11.5</f>
        <v>1.9166666666666665</v>
      </c>
      <c r="D7" s="172">
        <f t="shared" ref="D7:D18" si="0">B7*C7</f>
        <v>19166666.666666664</v>
      </c>
    </row>
    <row r="8" spans="1:4">
      <c r="A8" t="s">
        <v>211</v>
      </c>
      <c r="B8" s="174">
        <v>10000000</v>
      </c>
      <c r="C8" s="173">
        <f>C$6/12*10.5</f>
        <v>1.75</v>
      </c>
      <c r="D8" s="172">
        <f t="shared" si="0"/>
        <v>17500000</v>
      </c>
    </row>
    <row r="9" spans="1:4">
      <c r="A9" t="s">
        <v>210</v>
      </c>
      <c r="B9" s="174">
        <v>10000000</v>
      </c>
      <c r="C9" s="173">
        <f>C$6/12*9.5</f>
        <v>1.5833333333333333</v>
      </c>
      <c r="D9" s="172">
        <f t="shared" si="0"/>
        <v>15833333.333333332</v>
      </c>
    </row>
    <row r="10" spans="1:4">
      <c r="A10" t="s">
        <v>209</v>
      </c>
      <c r="B10" s="174">
        <v>10000000</v>
      </c>
      <c r="C10" s="173">
        <f>C$6/12*8.5</f>
        <v>1.4166666666666665</v>
      </c>
      <c r="D10" s="172">
        <f t="shared" si="0"/>
        <v>14166666.666666666</v>
      </c>
    </row>
    <row r="11" spans="1:4">
      <c r="A11" t="s">
        <v>208</v>
      </c>
      <c r="B11" s="174">
        <v>10000000</v>
      </c>
      <c r="C11" s="173">
        <f>C$6/12*7.5</f>
        <v>1.25</v>
      </c>
      <c r="D11" s="172">
        <f t="shared" si="0"/>
        <v>12500000</v>
      </c>
    </row>
    <row r="12" spans="1:4">
      <c r="A12" t="s">
        <v>207</v>
      </c>
      <c r="B12" s="174">
        <v>10000000</v>
      </c>
      <c r="C12" s="173">
        <f>C$6/12*6.5</f>
        <v>1.0833333333333333</v>
      </c>
      <c r="D12" s="172">
        <f t="shared" si="0"/>
        <v>10833333.333333332</v>
      </c>
    </row>
    <row r="13" spans="1:4">
      <c r="A13" t="s">
        <v>206</v>
      </c>
      <c r="B13" s="174">
        <v>10000000</v>
      </c>
      <c r="C13" s="173">
        <f>C$6/12*5.5</f>
        <v>0.91666666666666663</v>
      </c>
      <c r="D13" s="172">
        <f t="shared" si="0"/>
        <v>9166666.666666666</v>
      </c>
    </row>
    <row r="14" spans="1:4">
      <c r="A14" t="s">
        <v>205</v>
      </c>
      <c r="B14" s="174">
        <v>10000000</v>
      </c>
      <c r="C14" s="173">
        <f>C$6/12*4.5</f>
        <v>0.75</v>
      </c>
      <c r="D14" s="172">
        <f t="shared" si="0"/>
        <v>7500000</v>
      </c>
    </row>
    <row r="15" spans="1:4">
      <c r="A15" t="s">
        <v>204</v>
      </c>
      <c r="B15" s="174">
        <v>10000000</v>
      </c>
      <c r="C15" s="173">
        <f>C$6/12*3.5</f>
        <v>0.58333333333333326</v>
      </c>
      <c r="D15" s="172">
        <f t="shared" si="0"/>
        <v>5833333.333333333</v>
      </c>
    </row>
    <row r="16" spans="1:4">
      <c r="A16" t="s">
        <v>203</v>
      </c>
      <c r="B16" s="174">
        <v>10000000</v>
      </c>
      <c r="C16" s="173">
        <f>C$6/12*2.5</f>
        <v>0.41666666666666663</v>
      </c>
      <c r="D16" s="172">
        <f t="shared" si="0"/>
        <v>4166666.6666666665</v>
      </c>
    </row>
    <row r="17" spans="1:4">
      <c r="A17" t="s">
        <v>202</v>
      </c>
      <c r="B17" s="174">
        <v>10000000</v>
      </c>
      <c r="C17" s="173">
        <f>C$6/12*1.5</f>
        <v>0.25</v>
      </c>
      <c r="D17" s="172">
        <f t="shared" si="0"/>
        <v>2500000</v>
      </c>
    </row>
    <row r="18" spans="1:4">
      <c r="A18" t="s">
        <v>201</v>
      </c>
      <c r="B18" s="174">
        <v>10000000</v>
      </c>
      <c r="C18" s="173">
        <f>C$6/12*0.5</f>
        <v>8.3333333333333329E-2</v>
      </c>
      <c r="D18" s="172">
        <f t="shared" si="0"/>
        <v>833333.33333333326</v>
      </c>
    </row>
    <row r="19" spans="1:4" ht="15" thickBot="1">
      <c r="A19" t="s">
        <v>200</v>
      </c>
      <c r="B19" s="175">
        <f>SUM(B6:B18)</f>
        <v>1120000000</v>
      </c>
      <c r="C19" s="173"/>
      <c r="D19" s="175">
        <f>SUM(D6:D18)</f>
        <v>2120000000</v>
      </c>
    </row>
    <row r="20" spans="1:4" ht="15" thickTop="1">
      <c r="A20" t="s">
        <v>199</v>
      </c>
      <c r="B20" s="171">
        <f>B19/B6-1</f>
        <v>0.12000000000000011</v>
      </c>
      <c r="D20" s="171">
        <f>D19/D6-1</f>
        <v>6.0000000000000053E-2</v>
      </c>
    </row>
    <row r="21" spans="1:4" ht="32.450000000000003" customHeight="1">
      <c r="A21" s="301" t="s">
        <v>220</v>
      </c>
      <c r="B21" s="301"/>
      <c r="C21" s="301"/>
      <c r="D21" s="301"/>
    </row>
    <row r="22" spans="1:4" ht="48" customHeight="1">
      <c r="A22" s="301" t="s">
        <v>221</v>
      </c>
      <c r="B22" s="301"/>
      <c r="C22" s="301"/>
      <c r="D22" s="301"/>
    </row>
    <row r="23" spans="1:4" ht="19.5">
      <c r="A23" s="303" t="s">
        <v>223</v>
      </c>
      <c r="B23" s="283"/>
      <c r="C23" s="283"/>
      <c r="D23" s="283"/>
    </row>
    <row r="24" spans="1:4" ht="15">
      <c r="A24" s="304" t="s">
        <v>224</v>
      </c>
      <c r="B24" s="283"/>
      <c r="C24" s="283"/>
      <c r="D24" s="283"/>
    </row>
    <row r="25" spans="1:4">
      <c r="A25" s="305" t="s">
        <v>222</v>
      </c>
      <c r="B25" s="283"/>
      <c r="C25" s="283"/>
      <c r="D25" s="283"/>
    </row>
  </sheetData>
  <mergeCells count="9">
    <mergeCell ref="A1:D1"/>
    <mergeCell ref="A22:D22"/>
    <mergeCell ref="A23:D23"/>
    <mergeCell ref="A24:D24"/>
    <mergeCell ref="A25:D25"/>
    <mergeCell ref="A2:D2"/>
    <mergeCell ref="A3:D3"/>
    <mergeCell ref="A4:D4"/>
    <mergeCell ref="A21:D21"/>
  </mergeCells>
  <hyperlinks>
    <hyperlink ref="A25" r:id="rId1" xr:uid="{00000000-0004-0000-0C00-000000000000}"/>
  </hyperlinks>
  <pageMargins left="0.7" right="0.7" top="0.78740157499999996" bottom="0.78740157499999996" header="0.3" footer="0.3"/>
  <legacy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5:I112"/>
  <sheetViews>
    <sheetView workbookViewId="0">
      <selection activeCell="G1" sqref="G1:I1048576"/>
    </sheetView>
  </sheetViews>
  <sheetFormatPr baseColWidth="10" defaultRowHeight="14.25"/>
  <cols>
    <col min="1" max="1" width="29.69921875" customWidth="1"/>
    <col min="2" max="2" width="5.59765625" hidden="1" customWidth="1"/>
    <col min="3" max="3" width="15.5" customWidth="1"/>
    <col min="5" max="5" width="11.796875" bestFit="1" customWidth="1"/>
    <col min="7" max="9" width="0.3984375" customWidth="1"/>
  </cols>
  <sheetData>
    <row r="5" spans="1:9">
      <c r="A5" t="s">
        <v>228</v>
      </c>
      <c r="C5" s="144">
        <f ca="1">Tabelle1!$M$7*100</f>
        <v>7312639.722751013</v>
      </c>
    </row>
    <row r="7" spans="1:9">
      <c r="A7" t="s">
        <v>234</v>
      </c>
      <c r="C7">
        <v>2</v>
      </c>
    </row>
    <row r="8" spans="1:9">
      <c r="A8" t="s">
        <v>226</v>
      </c>
      <c r="C8">
        <v>-850</v>
      </c>
      <c r="E8" s="144">
        <f ca="1">Tabelle1!$M$7</f>
        <v>73126.397227510126</v>
      </c>
    </row>
    <row r="9" spans="1:9">
      <c r="A9" t="s">
        <v>227</v>
      </c>
      <c r="C9">
        <v>103</v>
      </c>
    </row>
    <row r="10" spans="1:9">
      <c r="C10" t="s">
        <v>232</v>
      </c>
      <c r="D10" t="s">
        <v>230</v>
      </c>
      <c r="E10" t="s">
        <v>229</v>
      </c>
      <c r="F10" t="s">
        <v>231</v>
      </c>
      <c r="G10" t="s">
        <v>235</v>
      </c>
      <c r="H10" t="s">
        <v>233</v>
      </c>
      <c r="I10" t="s">
        <v>236</v>
      </c>
    </row>
    <row r="11" spans="1:9">
      <c r="A11">
        <v>1</v>
      </c>
      <c r="B11" s="176">
        <f t="shared" ref="B11:B42" si="0">(-1/(A11-$C$9))^$C$7</f>
        <v>9.6116878123798542E-5</v>
      </c>
      <c r="C11" s="144">
        <f t="shared" ref="C11:C42" ca="1" si="1">B11/$B$111*($C$5-$C$8*100)+$C$8</f>
        <v>995.99834228968962</v>
      </c>
      <c r="D11" s="144">
        <f ca="1">E8/2</f>
        <v>36563.198613755063</v>
      </c>
      <c r="E11" s="144">
        <f ca="1">E8</f>
        <v>73126.397227510126</v>
      </c>
      <c r="F11" s="144">
        <f ca="1">E8*1.5</f>
        <v>109689.5958412652</v>
      </c>
      <c r="G11" s="144">
        <f ca="1">IF(C11&lt;=D11,1200000,NA())</f>
        <v>1200000</v>
      </c>
      <c r="H11" s="144" t="e">
        <f ca="1">IF(AND(C11&gt;D11,C11&lt;F11),1200000,NA())</f>
        <v>#N/A</v>
      </c>
      <c r="I11" t="e">
        <f ca="1">IF(C11&gt;=F11,1200000,NA())</f>
        <v>#N/A</v>
      </c>
    </row>
    <row r="12" spans="1:9">
      <c r="A12">
        <v>2</v>
      </c>
      <c r="B12" s="176">
        <f t="shared" si="0"/>
        <v>9.8029604940692096E-5</v>
      </c>
      <c r="C12" s="144">
        <f t="shared" ca="1" si="1"/>
        <v>1032.7337273975031</v>
      </c>
      <c r="D12" s="144">
        <f ca="1">D11</f>
        <v>36563.198613755063</v>
      </c>
      <c r="E12" s="144">
        <f ca="1">E11</f>
        <v>73126.397227510126</v>
      </c>
      <c r="F12" s="144">
        <f ca="1">F11</f>
        <v>109689.5958412652</v>
      </c>
      <c r="G12" s="144">
        <f t="shared" ref="G12:G75" ca="1" si="2">IF(C12&lt;=D12,1200000,NA())</f>
        <v>1200000</v>
      </c>
      <c r="H12" s="144" t="e">
        <f t="shared" ref="H12:H75" ca="1" si="3">IF(AND(C12&gt;D12,C12&lt;F12),1200000,NA())</f>
        <v>#N/A</v>
      </c>
      <c r="I12" t="e">
        <f t="shared" ref="I12:I75" ca="1" si="4">IF(C12&gt;=F12,1200000,NA())</f>
        <v>#N/A</v>
      </c>
    </row>
    <row r="13" spans="1:9">
      <c r="A13">
        <v>3</v>
      </c>
      <c r="B13" s="176">
        <f t="shared" si="0"/>
        <v>1E-4</v>
      </c>
      <c r="C13" s="144">
        <f t="shared" ca="1" si="1"/>
        <v>1070.5766753181931</v>
      </c>
      <c r="D13" s="144">
        <f t="shared" ref="D13:D76" ca="1" si="5">D12</f>
        <v>36563.198613755063</v>
      </c>
      <c r="E13" s="144">
        <f t="shared" ref="E13:E76" ca="1" si="6">E12</f>
        <v>73126.397227510126</v>
      </c>
      <c r="F13" s="144">
        <f t="shared" ref="F13:F76" ca="1" si="7">F12</f>
        <v>109689.5958412652</v>
      </c>
      <c r="G13" s="144">
        <f t="shared" ca="1" si="2"/>
        <v>1200000</v>
      </c>
      <c r="H13" s="144" t="e">
        <f t="shared" ca="1" si="3"/>
        <v>#N/A</v>
      </c>
      <c r="I13" t="e">
        <f t="shared" ca="1" si="4"/>
        <v>#N/A</v>
      </c>
    </row>
    <row r="14" spans="1:9">
      <c r="A14">
        <v>4</v>
      </c>
      <c r="B14" s="176">
        <f t="shared" si="0"/>
        <v>1.020304050607081E-4</v>
      </c>
      <c r="C14" s="144">
        <f t="shared" ca="1" si="1"/>
        <v>1109.572161328633</v>
      </c>
      <c r="D14" s="144">
        <f t="shared" ca="1" si="5"/>
        <v>36563.198613755063</v>
      </c>
      <c r="E14" s="144">
        <f t="shared" ca="1" si="6"/>
        <v>73126.397227510126</v>
      </c>
      <c r="F14" s="144">
        <f t="shared" ca="1" si="7"/>
        <v>109689.5958412652</v>
      </c>
      <c r="G14" s="144">
        <f t="shared" ca="1" si="2"/>
        <v>1200000</v>
      </c>
      <c r="H14" s="144" t="e">
        <f t="shared" ca="1" si="3"/>
        <v>#N/A</v>
      </c>
      <c r="I14" t="e">
        <f t="shared" ca="1" si="4"/>
        <v>#N/A</v>
      </c>
    </row>
    <row r="15" spans="1:9">
      <c r="A15">
        <v>5</v>
      </c>
      <c r="B15" s="176">
        <f t="shared" si="0"/>
        <v>1.0412328196584754E-4</v>
      </c>
      <c r="C15" s="144">
        <f t="shared" ca="1" si="1"/>
        <v>1149.7674670118622</v>
      </c>
      <c r="D15" s="144">
        <f t="shared" ca="1" si="5"/>
        <v>36563.198613755063</v>
      </c>
      <c r="E15" s="144">
        <f t="shared" ca="1" si="6"/>
        <v>73126.397227510126</v>
      </c>
      <c r="F15" s="144">
        <f t="shared" ca="1" si="7"/>
        <v>109689.5958412652</v>
      </c>
      <c r="G15" s="144">
        <f t="shared" ca="1" si="2"/>
        <v>1200000</v>
      </c>
      <c r="H15" s="144" t="e">
        <f t="shared" ca="1" si="3"/>
        <v>#N/A</v>
      </c>
      <c r="I15" t="e">
        <f t="shared" ca="1" si="4"/>
        <v>#N/A</v>
      </c>
    </row>
    <row r="16" spans="1:9">
      <c r="A16">
        <v>6</v>
      </c>
      <c r="B16" s="176">
        <f t="shared" si="0"/>
        <v>1.0628122010840684E-4</v>
      </c>
      <c r="C16" s="144">
        <f t="shared" ca="1" si="1"/>
        <v>1191.2123236456507</v>
      </c>
      <c r="D16" s="144">
        <f t="shared" ca="1" si="5"/>
        <v>36563.198613755063</v>
      </c>
      <c r="E16" s="144">
        <f t="shared" ca="1" si="6"/>
        <v>73126.397227510126</v>
      </c>
      <c r="F16" s="144">
        <f t="shared" ca="1" si="7"/>
        <v>109689.5958412652</v>
      </c>
      <c r="G16" s="144">
        <f t="shared" ca="1" si="2"/>
        <v>1200000</v>
      </c>
      <c r="H16" s="144" t="e">
        <f t="shared" ca="1" si="3"/>
        <v>#N/A</v>
      </c>
      <c r="I16" t="e">
        <f t="shared" ca="1" si="4"/>
        <v>#N/A</v>
      </c>
    </row>
    <row r="17" spans="1:9">
      <c r="A17">
        <v>7</v>
      </c>
      <c r="B17" s="176">
        <f t="shared" si="0"/>
        <v>1.0850694444444444E-4</v>
      </c>
      <c r="C17" s="144">
        <f t="shared" ca="1" si="1"/>
        <v>1233.9590661004695</v>
      </c>
      <c r="D17" s="144">
        <f t="shared" ca="1" si="5"/>
        <v>36563.198613755063</v>
      </c>
      <c r="E17" s="144">
        <f t="shared" ca="1" si="6"/>
        <v>73126.397227510126</v>
      </c>
      <c r="F17" s="144">
        <f t="shared" ca="1" si="7"/>
        <v>109689.5958412652</v>
      </c>
      <c r="G17" s="144">
        <f t="shared" ca="1" si="2"/>
        <v>1200000</v>
      </c>
      <c r="H17" s="144" t="e">
        <f t="shared" ca="1" si="3"/>
        <v>#N/A</v>
      </c>
      <c r="I17" t="e">
        <f t="shared" ca="1" si="4"/>
        <v>#N/A</v>
      </c>
    </row>
    <row r="18" spans="1:9">
      <c r="A18">
        <v>8</v>
      </c>
      <c r="B18" s="176">
        <f t="shared" si="0"/>
        <v>1.1080332409972299E-4</v>
      </c>
      <c r="C18" s="144">
        <f t="shared" ca="1" si="1"/>
        <v>1278.0627981365014</v>
      </c>
      <c r="D18" s="144">
        <f t="shared" ca="1" si="5"/>
        <v>36563.198613755063</v>
      </c>
      <c r="E18" s="144">
        <f t="shared" ca="1" si="6"/>
        <v>73126.397227510126</v>
      </c>
      <c r="F18" s="144">
        <f t="shared" ca="1" si="7"/>
        <v>109689.5958412652</v>
      </c>
      <c r="G18" s="144">
        <f t="shared" ca="1" si="2"/>
        <v>1200000</v>
      </c>
      <c r="H18" s="144" t="e">
        <f t="shared" ca="1" si="3"/>
        <v>#N/A</v>
      </c>
      <c r="I18" t="e">
        <f t="shared" ca="1" si="4"/>
        <v>#N/A</v>
      </c>
    </row>
    <row r="19" spans="1:9">
      <c r="A19">
        <v>9</v>
      </c>
      <c r="B19" s="176">
        <f t="shared" si="0"/>
        <v>1.1317338162064282E-4</v>
      </c>
      <c r="C19" s="144">
        <f t="shared" ca="1" si="1"/>
        <v>1323.5815700749131</v>
      </c>
      <c r="D19" s="144">
        <f t="shared" ca="1" si="5"/>
        <v>36563.198613755063</v>
      </c>
      <c r="E19" s="144">
        <f t="shared" ca="1" si="6"/>
        <v>73126.397227510126</v>
      </c>
      <c r="F19" s="144">
        <f t="shared" ca="1" si="7"/>
        <v>109689.5958412652</v>
      </c>
      <c r="G19" s="144">
        <f t="shared" ca="1" si="2"/>
        <v>1200000</v>
      </c>
      <c r="H19" s="144" t="e">
        <f t="shared" ca="1" si="3"/>
        <v>#N/A</v>
      </c>
      <c r="I19" t="e">
        <f t="shared" ca="1" si="4"/>
        <v>#N/A</v>
      </c>
    </row>
    <row r="20" spans="1:9">
      <c r="A20">
        <v>10</v>
      </c>
      <c r="B20" s="176">
        <f t="shared" si="0"/>
        <v>1.1562030292519369E-4</v>
      </c>
      <c r="C20" s="144">
        <f t="shared" ca="1" si="1"/>
        <v>1370.5765699135086</v>
      </c>
      <c r="D20" s="144">
        <f t="shared" ca="1" si="5"/>
        <v>36563.198613755063</v>
      </c>
      <c r="E20" s="144">
        <f t="shared" ca="1" si="6"/>
        <v>73126.397227510126</v>
      </c>
      <c r="F20" s="144">
        <f t="shared" ca="1" si="7"/>
        <v>109689.5958412652</v>
      </c>
      <c r="G20" s="144">
        <f t="shared" ca="1" si="2"/>
        <v>1200000</v>
      </c>
      <c r="H20" s="144" t="e">
        <f t="shared" ca="1" si="3"/>
        <v>#N/A</v>
      </c>
      <c r="I20" t="e">
        <f t="shared" ca="1" si="4"/>
        <v>#N/A</v>
      </c>
    </row>
    <row r="21" spans="1:9">
      <c r="A21">
        <v>11</v>
      </c>
      <c r="B21" s="176">
        <f t="shared" si="0"/>
        <v>1.1814744801512286E-4</v>
      </c>
      <c r="C21" s="144">
        <f t="shared" ca="1" si="1"/>
        <v>1419.1123290621372</v>
      </c>
      <c r="D21" s="144">
        <f t="shared" ca="1" si="5"/>
        <v>36563.198613755063</v>
      </c>
      <c r="E21" s="144">
        <f t="shared" ca="1" si="6"/>
        <v>73126.397227510126</v>
      </c>
      <c r="F21" s="144">
        <f t="shared" ca="1" si="7"/>
        <v>109689.5958412652</v>
      </c>
      <c r="G21" s="144">
        <f t="shared" ca="1" si="2"/>
        <v>1200000</v>
      </c>
      <c r="H21" s="144" t="e">
        <f t="shared" ca="1" si="3"/>
        <v>#N/A</v>
      </c>
      <c r="I21" t="e">
        <f t="shared" ca="1" si="4"/>
        <v>#N/A</v>
      </c>
    </row>
    <row r="22" spans="1:9">
      <c r="A22">
        <v>12</v>
      </c>
      <c r="B22" s="176">
        <f t="shared" si="0"/>
        <v>1.207583625166043E-4</v>
      </c>
      <c r="C22" s="144">
        <f t="shared" ca="1" si="1"/>
        <v>1469.2569439900899</v>
      </c>
      <c r="D22" s="144">
        <f t="shared" ca="1" si="5"/>
        <v>36563.198613755063</v>
      </c>
      <c r="E22" s="144">
        <f t="shared" ca="1" si="6"/>
        <v>73126.397227510126</v>
      </c>
      <c r="F22" s="144">
        <f t="shared" ca="1" si="7"/>
        <v>109689.5958412652</v>
      </c>
      <c r="G22" s="144">
        <f t="shared" ca="1" si="2"/>
        <v>1200000</v>
      </c>
      <c r="H22" s="144" t="e">
        <f t="shared" ca="1" si="3"/>
        <v>#N/A</v>
      </c>
      <c r="I22" t="e">
        <f t="shared" ca="1" si="4"/>
        <v>#N/A</v>
      </c>
    </row>
    <row r="23" spans="1:9">
      <c r="A23">
        <v>13</v>
      </c>
      <c r="B23" s="176">
        <f t="shared" si="0"/>
        <v>1.2345679012345679E-4</v>
      </c>
      <c r="C23" s="144">
        <f t="shared" ca="1" si="1"/>
        <v>1521.0823152076459</v>
      </c>
      <c r="D23" s="144">
        <f t="shared" ca="1" si="5"/>
        <v>36563.198613755063</v>
      </c>
      <c r="E23" s="144">
        <f t="shared" ca="1" si="6"/>
        <v>73126.397227510126</v>
      </c>
      <c r="F23" s="144">
        <f t="shared" ca="1" si="7"/>
        <v>109689.5958412652</v>
      </c>
      <c r="G23" s="144">
        <f t="shared" ca="1" si="2"/>
        <v>1200000</v>
      </c>
      <c r="H23" s="144" t="e">
        <f t="shared" ca="1" si="3"/>
        <v>#N/A</v>
      </c>
      <c r="I23" t="e">
        <f t="shared" ca="1" si="4"/>
        <v>#N/A</v>
      </c>
    </row>
    <row r="24" spans="1:9">
      <c r="A24">
        <v>14</v>
      </c>
      <c r="B24" s="176">
        <f t="shared" si="0"/>
        <v>1.2624668602449185E-4</v>
      </c>
      <c r="C24" s="144">
        <f t="shared" ca="1" si="1"/>
        <v>1574.6644051485832</v>
      </c>
      <c r="D24" s="144">
        <f t="shared" ca="1" si="5"/>
        <v>36563.198613755063</v>
      </c>
      <c r="E24" s="144">
        <f t="shared" ca="1" si="6"/>
        <v>73126.397227510126</v>
      </c>
      <c r="F24" s="144">
        <f t="shared" ca="1" si="7"/>
        <v>109689.5958412652</v>
      </c>
      <c r="G24" s="144">
        <f t="shared" ca="1" si="2"/>
        <v>1200000</v>
      </c>
      <c r="H24" s="144" t="e">
        <f t="shared" ca="1" si="3"/>
        <v>#N/A</v>
      </c>
      <c r="I24" t="e">
        <f t="shared" ca="1" si="4"/>
        <v>#N/A</v>
      </c>
    </row>
    <row r="25" spans="1:9">
      <c r="A25">
        <v>15</v>
      </c>
      <c r="B25" s="176">
        <f t="shared" si="0"/>
        <v>1.2913223140495868E-4</v>
      </c>
      <c r="C25" s="144">
        <f t="shared" ca="1" si="1"/>
        <v>1630.0835166815509</v>
      </c>
      <c r="D25" s="144">
        <f t="shared" ca="1" si="5"/>
        <v>36563.198613755063</v>
      </c>
      <c r="E25" s="144">
        <f t="shared" ca="1" si="6"/>
        <v>73126.397227510126</v>
      </c>
      <c r="F25" s="144">
        <f t="shared" ca="1" si="7"/>
        <v>109689.5958412652</v>
      </c>
      <c r="G25" s="144">
        <f t="shared" ca="1" si="2"/>
        <v>1200000</v>
      </c>
      <c r="H25" s="144" t="e">
        <f t="shared" ca="1" si="3"/>
        <v>#N/A</v>
      </c>
      <c r="I25" t="e">
        <f t="shared" ca="1" si="4"/>
        <v>#N/A</v>
      </c>
    </row>
    <row r="26" spans="1:9">
      <c r="A26">
        <v>16</v>
      </c>
      <c r="B26" s="176">
        <f t="shared" si="0"/>
        <v>1.3211784912141631E-4</v>
      </c>
      <c r="C26" s="144">
        <f t="shared" ca="1" si="1"/>
        <v>1687.4245941580039</v>
      </c>
      <c r="D26" s="144">
        <f t="shared" ca="1" si="5"/>
        <v>36563.198613755063</v>
      </c>
      <c r="E26" s="144">
        <f t="shared" ca="1" si="6"/>
        <v>73126.397227510126</v>
      </c>
      <c r="F26" s="144">
        <f t="shared" ca="1" si="7"/>
        <v>109689.5958412652</v>
      </c>
      <c r="G26" s="144">
        <f t="shared" ca="1" si="2"/>
        <v>1200000</v>
      </c>
      <c r="H26" s="144" t="e">
        <f t="shared" ca="1" si="3"/>
        <v>#N/A</v>
      </c>
      <c r="I26" t="e">
        <f t="shared" ca="1" si="4"/>
        <v>#N/A</v>
      </c>
    </row>
    <row r="27" spans="1:9">
      <c r="A27">
        <v>17</v>
      </c>
      <c r="B27" s="176">
        <f t="shared" si="0"/>
        <v>1.352082206598161E-4</v>
      </c>
      <c r="C27" s="144">
        <f t="shared" ca="1" si="1"/>
        <v>1746.7775491051821</v>
      </c>
      <c r="D27" s="144">
        <f t="shared" ca="1" si="5"/>
        <v>36563.198613755063</v>
      </c>
      <c r="E27" s="144">
        <f t="shared" ca="1" si="6"/>
        <v>73126.397227510126</v>
      </c>
      <c r="F27" s="144">
        <f t="shared" ca="1" si="7"/>
        <v>109689.5958412652</v>
      </c>
      <c r="G27" s="144">
        <f t="shared" ca="1" si="2"/>
        <v>1200000</v>
      </c>
      <c r="H27" s="144" t="e">
        <f t="shared" ca="1" si="3"/>
        <v>#N/A</v>
      </c>
      <c r="I27" t="e">
        <f t="shared" ca="1" si="4"/>
        <v>#N/A</v>
      </c>
    </row>
    <row r="28" spans="1:9">
      <c r="A28">
        <v>18</v>
      </c>
      <c r="B28" s="176">
        <f t="shared" si="0"/>
        <v>1.3840830449826988E-4</v>
      </c>
      <c r="C28" s="144">
        <f t="shared" ca="1" si="1"/>
        <v>1808.2376128971523</v>
      </c>
      <c r="D28" s="144">
        <f t="shared" ca="1" si="5"/>
        <v>36563.198613755063</v>
      </c>
      <c r="E28" s="144">
        <f t="shared" ca="1" si="6"/>
        <v>73126.397227510126</v>
      </c>
      <c r="F28" s="144">
        <f t="shared" ca="1" si="7"/>
        <v>109689.5958412652</v>
      </c>
      <c r="G28" s="144">
        <f t="shared" ca="1" si="2"/>
        <v>1200000</v>
      </c>
      <c r="H28" s="144" t="e">
        <f t="shared" ca="1" si="3"/>
        <v>#N/A</v>
      </c>
      <c r="I28" t="e">
        <f t="shared" ca="1" si="4"/>
        <v>#N/A</v>
      </c>
    </row>
    <row r="29" spans="1:9">
      <c r="A29">
        <v>19</v>
      </c>
      <c r="B29" s="176">
        <f t="shared" si="0"/>
        <v>1.4172335600907027E-4</v>
      </c>
      <c r="C29" s="144">
        <f t="shared" ca="1" si="1"/>
        <v>1871.9057189883683</v>
      </c>
      <c r="D29" s="144">
        <f t="shared" ca="1" si="5"/>
        <v>36563.198613755063</v>
      </c>
      <c r="E29" s="144">
        <f t="shared" ca="1" si="6"/>
        <v>73126.397227510126</v>
      </c>
      <c r="F29" s="144">
        <f t="shared" ca="1" si="7"/>
        <v>109689.5958412652</v>
      </c>
      <c r="G29" s="144">
        <f t="shared" ca="1" si="2"/>
        <v>1200000</v>
      </c>
      <c r="H29" s="144" t="e">
        <f t="shared" ca="1" si="3"/>
        <v>#N/A</v>
      </c>
      <c r="I29" t="e">
        <f t="shared" ca="1" si="4"/>
        <v>#N/A</v>
      </c>
    </row>
    <row r="30" spans="1:9">
      <c r="A30">
        <v>20</v>
      </c>
      <c r="B30" s="176">
        <f t="shared" si="0"/>
        <v>1.451589490492089E-4</v>
      </c>
      <c r="C30" s="144">
        <f t="shared" ca="1" si="1"/>
        <v>1937.888917576126</v>
      </c>
      <c r="D30" s="144">
        <f t="shared" ca="1" si="5"/>
        <v>36563.198613755063</v>
      </c>
      <c r="E30" s="144">
        <f t="shared" ca="1" si="6"/>
        <v>73126.397227510126</v>
      </c>
      <c r="F30" s="144">
        <f t="shared" ca="1" si="7"/>
        <v>109689.5958412652</v>
      </c>
      <c r="G30" s="144">
        <f t="shared" ca="1" si="2"/>
        <v>1200000</v>
      </c>
      <c r="H30" s="144" t="e">
        <f t="shared" ca="1" si="3"/>
        <v>#N/A</v>
      </c>
      <c r="I30" t="e">
        <f t="shared" ca="1" si="4"/>
        <v>#N/A</v>
      </c>
    </row>
    <row r="31" spans="1:9">
      <c r="A31">
        <v>21</v>
      </c>
      <c r="B31" s="176">
        <f t="shared" si="0"/>
        <v>1.4872099940511601E-4</v>
      </c>
      <c r="C31" s="144">
        <f t="shared" ca="1" si="1"/>
        <v>2006.3008258747668</v>
      </c>
      <c r="D31" s="144">
        <f t="shared" ca="1" si="5"/>
        <v>36563.198613755063</v>
      </c>
      <c r="E31" s="144">
        <f t="shared" ca="1" si="6"/>
        <v>73126.397227510126</v>
      </c>
      <c r="F31" s="144">
        <f t="shared" ca="1" si="7"/>
        <v>109689.5958412652</v>
      </c>
      <c r="G31" s="144">
        <f t="shared" ca="1" si="2"/>
        <v>1200000</v>
      </c>
      <c r="H31" s="144" t="e">
        <f t="shared" ca="1" si="3"/>
        <v>#N/A</v>
      </c>
      <c r="I31" t="e">
        <f t="shared" ca="1" si="4"/>
        <v>#N/A</v>
      </c>
    </row>
    <row r="32" spans="1:9">
      <c r="A32">
        <v>22</v>
      </c>
      <c r="B32" s="176">
        <f t="shared" si="0"/>
        <v>1.5241579027587256E-4</v>
      </c>
      <c r="C32" s="144">
        <f t="shared" ca="1" si="1"/>
        <v>2077.2621175403028</v>
      </c>
      <c r="D32" s="144">
        <f t="shared" ca="1" si="5"/>
        <v>36563.198613755063</v>
      </c>
      <c r="E32" s="144">
        <f t="shared" ca="1" si="6"/>
        <v>73126.397227510126</v>
      </c>
      <c r="F32" s="144">
        <f t="shared" ca="1" si="7"/>
        <v>109689.5958412652</v>
      </c>
      <c r="G32" s="144">
        <f t="shared" ca="1" si="2"/>
        <v>1200000</v>
      </c>
      <c r="H32" s="144" t="e">
        <f t="shared" ca="1" si="3"/>
        <v>#N/A</v>
      </c>
      <c r="I32" t="e">
        <f t="shared" ca="1" si="4"/>
        <v>#N/A</v>
      </c>
    </row>
    <row r="33" spans="1:9">
      <c r="A33">
        <v>23</v>
      </c>
      <c r="B33" s="176">
        <f t="shared" si="0"/>
        <v>1.5625000000000003E-4</v>
      </c>
      <c r="C33" s="144">
        <f t="shared" ca="1" si="1"/>
        <v>2150.9010551846773</v>
      </c>
      <c r="D33" s="144">
        <f t="shared" ca="1" si="5"/>
        <v>36563.198613755063</v>
      </c>
      <c r="E33" s="144">
        <f t="shared" ca="1" si="6"/>
        <v>73126.397227510126</v>
      </c>
      <c r="F33" s="144">
        <f t="shared" ca="1" si="7"/>
        <v>109689.5958412652</v>
      </c>
      <c r="G33" s="144">
        <f t="shared" ca="1" si="2"/>
        <v>1200000</v>
      </c>
      <c r="H33" s="144" t="e">
        <f t="shared" ca="1" si="3"/>
        <v>#N/A</v>
      </c>
      <c r="I33" t="e">
        <f t="shared" ca="1" si="4"/>
        <v>#N/A</v>
      </c>
    </row>
    <row r="34" spans="1:9">
      <c r="A34">
        <v>24</v>
      </c>
      <c r="B34" s="176">
        <f t="shared" si="0"/>
        <v>1.602307322544464E-4</v>
      </c>
      <c r="C34" s="144">
        <f t="shared" ca="1" si="1"/>
        <v>2227.3540703704421</v>
      </c>
      <c r="D34" s="144">
        <f t="shared" ca="1" si="5"/>
        <v>36563.198613755063</v>
      </c>
      <c r="E34" s="144">
        <f t="shared" ca="1" si="6"/>
        <v>73126.397227510126</v>
      </c>
      <c r="F34" s="144">
        <f t="shared" ca="1" si="7"/>
        <v>109689.5958412652</v>
      </c>
      <c r="G34" s="144">
        <f t="shared" ca="1" si="2"/>
        <v>1200000</v>
      </c>
      <c r="H34" s="144" t="e">
        <f t="shared" ca="1" si="3"/>
        <v>#N/A</v>
      </c>
      <c r="I34" t="e">
        <f t="shared" ca="1" si="4"/>
        <v>#N/A</v>
      </c>
    </row>
    <row r="35" spans="1:9">
      <c r="A35">
        <v>25</v>
      </c>
      <c r="B35" s="176">
        <f t="shared" si="0"/>
        <v>1.6436554898093358E-4</v>
      </c>
      <c r="C35" s="144">
        <f t="shared" ca="1" si="1"/>
        <v>2306.7663959865099</v>
      </c>
      <c r="D35" s="144">
        <f t="shared" ca="1" si="5"/>
        <v>36563.198613755063</v>
      </c>
      <c r="E35" s="144">
        <f t="shared" ca="1" si="6"/>
        <v>73126.397227510126</v>
      </c>
      <c r="F35" s="144">
        <f t="shared" ca="1" si="7"/>
        <v>109689.5958412652</v>
      </c>
      <c r="G35" s="144">
        <f t="shared" ca="1" si="2"/>
        <v>1200000</v>
      </c>
      <c r="H35" s="144" t="e">
        <f t="shared" ca="1" si="3"/>
        <v>#N/A</v>
      </c>
      <c r="I35" t="e">
        <f t="shared" ca="1" si="4"/>
        <v>#N/A</v>
      </c>
    </row>
    <row r="36" spans="1:9">
      <c r="A36">
        <v>26</v>
      </c>
      <c r="B36" s="176">
        <f t="shared" si="0"/>
        <v>1.6866250632484401E-4</v>
      </c>
      <c r="C36" s="144">
        <f t="shared" ca="1" si="1"/>
        <v>2389.2927564820261</v>
      </c>
      <c r="D36" s="144">
        <f t="shared" ca="1" si="5"/>
        <v>36563.198613755063</v>
      </c>
      <c r="E36" s="144">
        <f t="shared" ca="1" si="6"/>
        <v>73126.397227510126</v>
      </c>
      <c r="F36" s="144">
        <f t="shared" ca="1" si="7"/>
        <v>109689.5958412652</v>
      </c>
      <c r="G36" s="144">
        <f t="shared" ca="1" si="2"/>
        <v>1200000</v>
      </c>
      <c r="H36" s="144" t="e">
        <f t="shared" ca="1" si="3"/>
        <v>#N/A</v>
      </c>
      <c r="I36" t="e">
        <f t="shared" ca="1" si="4"/>
        <v>#N/A</v>
      </c>
    </row>
    <row r="37" spans="1:9">
      <c r="A37">
        <v>27</v>
      </c>
      <c r="B37" s="176">
        <f t="shared" si="0"/>
        <v>1.7313019390581715E-4</v>
      </c>
      <c r="C37" s="144">
        <f t="shared" ca="1" si="1"/>
        <v>2475.0981220882836</v>
      </c>
      <c r="D37" s="144">
        <f t="shared" ca="1" si="5"/>
        <v>36563.198613755063</v>
      </c>
      <c r="E37" s="144">
        <f t="shared" ca="1" si="6"/>
        <v>73126.397227510126</v>
      </c>
      <c r="F37" s="144">
        <f t="shared" ca="1" si="7"/>
        <v>109689.5958412652</v>
      </c>
      <c r="G37" s="144">
        <f t="shared" ca="1" si="2"/>
        <v>1200000</v>
      </c>
      <c r="H37" s="144" t="e">
        <f t="shared" ca="1" si="3"/>
        <v>#N/A</v>
      </c>
      <c r="I37" t="e">
        <f t="shared" ca="1" si="4"/>
        <v>#N/A</v>
      </c>
    </row>
    <row r="38" spans="1:9">
      <c r="A38">
        <v>28</v>
      </c>
      <c r="B38" s="176">
        <f t="shared" si="0"/>
        <v>1.7777777777777781E-4</v>
      </c>
      <c r="C38" s="144">
        <f t="shared" ca="1" si="1"/>
        <v>2564.3585338990106</v>
      </c>
      <c r="D38" s="144">
        <f t="shared" ca="1" si="5"/>
        <v>36563.198613755063</v>
      </c>
      <c r="E38" s="144">
        <f t="shared" ca="1" si="6"/>
        <v>73126.397227510126</v>
      </c>
      <c r="F38" s="144">
        <f t="shared" ca="1" si="7"/>
        <v>109689.5958412652</v>
      </c>
      <c r="G38" s="144">
        <f t="shared" ca="1" si="2"/>
        <v>1200000</v>
      </c>
      <c r="H38" s="144" t="e">
        <f t="shared" ca="1" si="3"/>
        <v>#N/A</v>
      </c>
      <c r="I38" t="e">
        <f t="shared" ca="1" si="4"/>
        <v>#N/A</v>
      </c>
    </row>
    <row r="39" spans="1:9">
      <c r="A39">
        <v>29</v>
      </c>
      <c r="B39" s="176">
        <f t="shared" si="0"/>
        <v>1.8261504747991238E-4</v>
      </c>
      <c r="C39" s="144">
        <f t="shared" ca="1" si="1"/>
        <v>2657.2620075204404</v>
      </c>
      <c r="D39" s="144">
        <f t="shared" ca="1" si="5"/>
        <v>36563.198613755063</v>
      </c>
      <c r="E39" s="144">
        <f t="shared" ca="1" si="6"/>
        <v>73126.397227510126</v>
      </c>
      <c r="F39" s="144">
        <f t="shared" ca="1" si="7"/>
        <v>109689.5958412652</v>
      </c>
      <c r="G39" s="144">
        <f t="shared" ca="1" si="2"/>
        <v>1200000</v>
      </c>
      <c r="H39" s="144" t="e">
        <f t="shared" ca="1" si="3"/>
        <v>#N/A</v>
      </c>
      <c r="I39" t="e">
        <f t="shared" ca="1" si="4"/>
        <v>#N/A</v>
      </c>
    </row>
    <row r="40" spans="1:9">
      <c r="A40">
        <v>30</v>
      </c>
      <c r="B40" s="176">
        <f t="shared" si="0"/>
        <v>1.8765246762994932E-4</v>
      </c>
      <c r="C40" s="144">
        <f t="shared" ca="1" si="1"/>
        <v>2754.009523959829</v>
      </c>
      <c r="D40" s="144">
        <f t="shared" ca="1" si="5"/>
        <v>36563.198613755063</v>
      </c>
      <c r="E40" s="144">
        <f t="shared" ca="1" si="6"/>
        <v>73126.397227510126</v>
      </c>
      <c r="F40" s="144">
        <f t="shared" ca="1" si="7"/>
        <v>109689.5958412652</v>
      </c>
      <c r="G40" s="144">
        <f t="shared" ca="1" si="2"/>
        <v>1200000</v>
      </c>
      <c r="H40" s="144" t="e">
        <f t="shared" ca="1" si="3"/>
        <v>#N/A</v>
      </c>
      <c r="I40" t="e">
        <f t="shared" ca="1" si="4"/>
        <v>#N/A</v>
      </c>
    </row>
    <row r="41" spans="1:9">
      <c r="A41">
        <v>31</v>
      </c>
      <c r="B41" s="176">
        <f t="shared" si="0"/>
        <v>1.9290123456790122E-4</v>
      </c>
      <c r="C41" s="144">
        <f t="shared" ca="1" si="1"/>
        <v>2854.8161175119462</v>
      </c>
      <c r="D41" s="144">
        <f t="shared" ca="1" si="5"/>
        <v>36563.198613755063</v>
      </c>
      <c r="E41" s="144">
        <f t="shared" ca="1" si="6"/>
        <v>73126.397227510126</v>
      </c>
      <c r="F41" s="144">
        <f t="shared" ca="1" si="7"/>
        <v>109689.5958412652</v>
      </c>
      <c r="G41" s="144">
        <f t="shared" ca="1" si="2"/>
        <v>1200000</v>
      </c>
      <c r="H41" s="144" t="e">
        <f t="shared" ca="1" si="3"/>
        <v>#N/A</v>
      </c>
      <c r="I41" t="e">
        <f t="shared" ca="1" si="4"/>
        <v>#N/A</v>
      </c>
    </row>
    <row r="42" spans="1:9">
      <c r="A42">
        <v>32</v>
      </c>
      <c r="B42" s="176">
        <f t="shared" si="0"/>
        <v>1.9837333862328903E-4</v>
      </c>
      <c r="C42" s="144">
        <f t="shared" ca="1" si="1"/>
        <v>2959.9120716488655</v>
      </c>
      <c r="D42" s="144">
        <f t="shared" ca="1" si="5"/>
        <v>36563.198613755063</v>
      </c>
      <c r="E42" s="144">
        <f t="shared" ca="1" si="6"/>
        <v>73126.397227510126</v>
      </c>
      <c r="F42" s="144">
        <f t="shared" ca="1" si="7"/>
        <v>109689.5958412652</v>
      </c>
      <c r="G42" s="144">
        <f t="shared" ca="1" si="2"/>
        <v>1200000</v>
      </c>
      <c r="H42" s="144" t="e">
        <f t="shared" ca="1" si="3"/>
        <v>#N/A</v>
      </c>
      <c r="I42" t="e">
        <f t="shared" ca="1" si="4"/>
        <v>#N/A</v>
      </c>
    </row>
    <row r="43" spans="1:9">
      <c r="A43">
        <v>33</v>
      </c>
      <c r="B43" s="176">
        <f t="shared" ref="B43:B74" si="8">(-1/(A43-$C$9))^$C$7</f>
        <v>2.040816326530612E-4</v>
      </c>
      <c r="C43" s="144">
        <f t="shared" ref="C43:C74" ca="1" si="9">B43/$B$111*($C$5-$C$8*100)+$C$8</f>
        <v>3069.5442353432504</v>
      </c>
      <c r="D43" s="144">
        <f t="shared" ca="1" si="5"/>
        <v>36563.198613755063</v>
      </c>
      <c r="E43" s="144">
        <f t="shared" ca="1" si="6"/>
        <v>73126.397227510126</v>
      </c>
      <c r="F43" s="144">
        <f t="shared" ca="1" si="7"/>
        <v>109689.5958412652</v>
      </c>
      <c r="G43" s="144">
        <f t="shared" ca="1" si="2"/>
        <v>1200000</v>
      </c>
      <c r="H43" s="144" t="e">
        <f t="shared" ca="1" si="3"/>
        <v>#N/A</v>
      </c>
      <c r="I43" t="e">
        <f t="shared" ca="1" si="4"/>
        <v>#N/A</v>
      </c>
    </row>
    <row r="44" spans="1:9">
      <c r="A44">
        <v>34</v>
      </c>
      <c r="B44" s="176">
        <f t="shared" si="8"/>
        <v>2.1003990758244068E-4</v>
      </c>
      <c r="C44" s="144">
        <f t="shared" ca="1" si="9"/>
        <v>3183.9774738882443</v>
      </c>
      <c r="D44" s="144">
        <f t="shared" ca="1" si="5"/>
        <v>36563.198613755063</v>
      </c>
      <c r="E44" s="144">
        <f t="shared" ca="1" si="6"/>
        <v>73126.397227510126</v>
      </c>
      <c r="F44" s="144">
        <f t="shared" ca="1" si="7"/>
        <v>109689.5958412652</v>
      </c>
      <c r="G44" s="144">
        <f t="shared" ca="1" si="2"/>
        <v>1200000</v>
      </c>
      <c r="H44" s="144" t="e">
        <f t="shared" ca="1" si="3"/>
        <v>#N/A</v>
      </c>
      <c r="I44" t="e">
        <f t="shared" ca="1" si="4"/>
        <v>#N/A</v>
      </c>
    </row>
    <row r="45" spans="1:9">
      <c r="A45">
        <v>35</v>
      </c>
      <c r="B45" s="176">
        <f t="shared" si="8"/>
        <v>2.1626297577854672E-4</v>
      </c>
      <c r="C45" s="144">
        <f t="shared" ca="1" si="9"/>
        <v>3303.4962701518016</v>
      </c>
      <c r="D45" s="144">
        <f t="shared" ca="1" si="5"/>
        <v>36563.198613755063</v>
      </c>
      <c r="E45" s="144">
        <f t="shared" ca="1" si="6"/>
        <v>73126.397227510126</v>
      </c>
      <c r="F45" s="144">
        <f t="shared" ca="1" si="7"/>
        <v>109689.5958412652</v>
      </c>
      <c r="G45" s="144">
        <f t="shared" ca="1" si="2"/>
        <v>1200000</v>
      </c>
      <c r="H45" s="144" t="e">
        <f t="shared" ca="1" si="3"/>
        <v>#N/A</v>
      </c>
      <c r="I45" t="e">
        <f t="shared" ca="1" si="4"/>
        <v>#N/A</v>
      </c>
    </row>
    <row r="46" spans="1:9">
      <c r="A46">
        <v>36</v>
      </c>
      <c r="B46" s="176">
        <f t="shared" si="8"/>
        <v>2.227667631989307E-4</v>
      </c>
      <c r="C46" s="144">
        <f t="shared" ca="1" si="9"/>
        <v>3428.4064943599751</v>
      </c>
      <c r="D46" s="144">
        <f t="shared" ca="1" si="5"/>
        <v>36563.198613755063</v>
      </c>
      <c r="E46" s="144">
        <f t="shared" ca="1" si="6"/>
        <v>73126.397227510126</v>
      </c>
      <c r="F46" s="144">
        <f t="shared" ca="1" si="7"/>
        <v>109689.5958412652</v>
      </c>
      <c r="G46" s="144">
        <f t="shared" ca="1" si="2"/>
        <v>1200000</v>
      </c>
      <c r="H46" s="144" t="e">
        <f t="shared" ca="1" si="3"/>
        <v>#N/A</v>
      </c>
      <c r="I46" t="e">
        <f t="shared" ca="1" si="4"/>
        <v>#N/A</v>
      </c>
    </row>
    <row r="47" spans="1:9">
      <c r="A47">
        <v>37</v>
      </c>
      <c r="B47" s="176">
        <f t="shared" si="8"/>
        <v>2.2956841138659323E-4</v>
      </c>
      <c r="C47" s="144">
        <f t="shared" ca="1" si="9"/>
        <v>3559.0373629894248</v>
      </c>
      <c r="D47" s="144">
        <f t="shared" ca="1" si="5"/>
        <v>36563.198613755063</v>
      </c>
      <c r="E47" s="144">
        <f t="shared" ca="1" si="6"/>
        <v>73126.397227510126</v>
      </c>
      <c r="F47" s="144">
        <f t="shared" ca="1" si="7"/>
        <v>109689.5958412652</v>
      </c>
      <c r="G47" s="144">
        <f t="shared" ca="1" si="2"/>
        <v>1200000</v>
      </c>
      <c r="H47" s="144" t="e">
        <f t="shared" ca="1" si="3"/>
        <v>#N/A</v>
      </c>
      <c r="I47" t="e">
        <f t="shared" ca="1" si="4"/>
        <v>#N/A</v>
      </c>
    </row>
    <row r="48" spans="1:9">
      <c r="A48">
        <v>38</v>
      </c>
      <c r="B48" s="176">
        <f t="shared" si="8"/>
        <v>2.366863905325444E-4</v>
      </c>
      <c r="C48" s="144">
        <f t="shared" ca="1" si="9"/>
        <v>3695.7436102205747</v>
      </c>
      <c r="D48" s="144">
        <f t="shared" ca="1" si="5"/>
        <v>36563.198613755063</v>
      </c>
      <c r="E48" s="144">
        <f t="shared" ca="1" si="6"/>
        <v>73126.397227510126</v>
      </c>
      <c r="F48" s="144">
        <f t="shared" ca="1" si="7"/>
        <v>109689.5958412652</v>
      </c>
      <c r="G48" s="144">
        <f t="shared" ca="1" si="2"/>
        <v>1200000</v>
      </c>
      <c r="H48" s="144" t="e">
        <f t="shared" ca="1" si="3"/>
        <v>#N/A</v>
      </c>
      <c r="I48" t="e">
        <f t="shared" ca="1" si="4"/>
        <v>#N/A</v>
      </c>
    </row>
    <row r="49" spans="1:9">
      <c r="A49">
        <v>39</v>
      </c>
      <c r="B49" s="176">
        <f t="shared" si="8"/>
        <v>2.44140625E-4</v>
      </c>
      <c r="C49" s="144">
        <f t="shared" ca="1" si="9"/>
        <v>3838.9078987260564</v>
      </c>
      <c r="D49" s="144">
        <f t="shared" ca="1" si="5"/>
        <v>36563.198613755063</v>
      </c>
      <c r="E49" s="144">
        <f t="shared" ca="1" si="6"/>
        <v>73126.397227510126</v>
      </c>
      <c r="F49" s="144">
        <f t="shared" ca="1" si="7"/>
        <v>109689.5958412652</v>
      </c>
      <c r="G49" s="144">
        <f t="shared" ca="1" si="2"/>
        <v>1200000</v>
      </c>
      <c r="H49" s="144" t="e">
        <f t="shared" ca="1" si="3"/>
        <v>#N/A</v>
      </c>
      <c r="I49" t="e">
        <f t="shared" ca="1" si="4"/>
        <v>#N/A</v>
      </c>
    </row>
    <row r="50" spans="1:9">
      <c r="A50">
        <v>40</v>
      </c>
      <c r="B50" s="176">
        <f t="shared" si="8"/>
        <v>2.5195263290501383E-4</v>
      </c>
      <c r="C50" s="144">
        <f t="shared" ca="1" si="9"/>
        <v>3988.9435004237657</v>
      </c>
      <c r="D50" s="144">
        <f t="shared" ca="1" si="5"/>
        <v>36563.198613755063</v>
      </c>
      <c r="E50" s="144">
        <f t="shared" ca="1" si="6"/>
        <v>73126.397227510126</v>
      </c>
      <c r="F50" s="144">
        <f t="shared" ca="1" si="7"/>
        <v>109689.5958412652</v>
      </c>
      <c r="G50" s="144">
        <f t="shared" ca="1" si="2"/>
        <v>1200000</v>
      </c>
      <c r="H50" s="144" t="e">
        <f t="shared" ca="1" si="3"/>
        <v>#N/A</v>
      </c>
      <c r="I50" t="e">
        <f t="shared" ca="1" si="4"/>
        <v>#N/A</v>
      </c>
    </row>
    <row r="51" spans="1:9">
      <c r="A51">
        <v>41</v>
      </c>
      <c r="B51" s="176">
        <f t="shared" si="8"/>
        <v>2.6014568158168571E-4</v>
      </c>
      <c r="C51" s="144">
        <f t="shared" ca="1" si="9"/>
        <v>4146.2972823053915</v>
      </c>
      <c r="D51" s="144">
        <f t="shared" ca="1" si="5"/>
        <v>36563.198613755063</v>
      </c>
      <c r="E51" s="144">
        <f t="shared" ca="1" si="6"/>
        <v>73126.397227510126</v>
      </c>
      <c r="F51" s="144">
        <f t="shared" ca="1" si="7"/>
        <v>109689.5958412652</v>
      </c>
      <c r="G51" s="144">
        <f t="shared" ca="1" si="2"/>
        <v>1200000</v>
      </c>
      <c r="H51" s="144" t="e">
        <f t="shared" ca="1" si="3"/>
        <v>#N/A</v>
      </c>
      <c r="I51" t="e">
        <f t="shared" ca="1" si="4"/>
        <v>#N/A</v>
      </c>
    </row>
    <row r="52" spans="1:9">
      <c r="A52">
        <v>42</v>
      </c>
      <c r="B52" s="176">
        <f t="shared" si="8"/>
        <v>2.6874496103198068E-4</v>
      </c>
      <c r="C52" s="144">
        <f t="shared" ca="1" si="9"/>
        <v>4311.4530376731882</v>
      </c>
      <c r="D52" s="144">
        <f t="shared" ca="1" si="5"/>
        <v>36563.198613755063</v>
      </c>
      <c r="E52" s="144">
        <f t="shared" ca="1" si="6"/>
        <v>73126.397227510126</v>
      </c>
      <c r="F52" s="144">
        <f t="shared" ca="1" si="7"/>
        <v>109689.5958412652</v>
      </c>
      <c r="G52" s="144">
        <f t="shared" ca="1" si="2"/>
        <v>1200000</v>
      </c>
      <c r="H52" s="144" t="e">
        <f t="shared" ca="1" si="3"/>
        <v>#N/A</v>
      </c>
      <c r="I52" t="e">
        <f t="shared" ca="1" si="4"/>
        <v>#N/A</v>
      </c>
    </row>
    <row r="53" spans="1:9">
      <c r="A53">
        <v>43</v>
      </c>
      <c r="B53" s="176">
        <f t="shared" si="8"/>
        <v>2.7777777777777778E-4</v>
      </c>
      <c r="C53" s="144">
        <f t="shared" ca="1" si="9"/>
        <v>4484.9352092172021</v>
      </c>
      <c r="D53" s="144">
        <f t="shared" ca="1" si="5"/>
        <v>36563.198613755063</v>
      </c>
      <c r="E53" s="144">
        <f t="shared" ca="1" si="6"/>
        <v>73126.397227510126</v>
      </c>
      <c r="F53" s="144">
        <f t="shared" ca="1" si="7"/>
        <v>109689.5958412652</v>
      </c>
      <c r="G53" s="144">
        <f t="shared" ca="1" si="2"/>
        <v>1200000</v>
      </c>
      <c r="H53" s="144" t="e">
        <f t="shared" ca="1" si="3"/>
        <v>#N/A</v>
      </c>
      <c r="I53" t="e">
        <f t="shared" ca="1" si="4"/>
        <v>#N/A</v>
      </c>
    </row>
    <row r="54" spans="1:9">
      <c r="A54">
        <v>44</v>
      </c>
      <c r="B54" s="176">
        <f t="shared" si="8"/>
        <v>2.8727377190462512E-4</v>
      </c>
      <c r="C54" s="144">
        <f t="shared" ca="1" si="9"/>
        <v>4667.3130575070181</v>
      </c>
      <c r="D54" s="144">
        <f t="shared" ca="1" si="5"/>
        <v>36563.198613755063</v>
      </c>
      <c r="E54" s="144">
        <f t="shared" ca="1" si="6"/>
        <v>73126.397227510126</v>
      </c>
      <c r="F54" s="144">
        <f t="shared" ca="1" si="7"/>
        <v>109689.5958412652</v>
      </c>
      <c r="G54" s="144">
        <f t="shared" ca="1" si="2"/>
        <v>1200000</v>
      </c>
      <c r="H54" s="144" t="e">
        <f t="shared" ca="1" si="3"/>
        <v>#N/A</v>
      </c>
      <c r="I54" t="e">
        <f t="shared" ca="1" si="4"/>
        <v>#N/A</v>
      </c>
    </row>
    <row r="55" spans="1:9">
      <c r="A55">
        <v>45</v>
      </c>
      <c r="B55" s="176">
        <f t="shared" si="8"/>
        <v>2.9726516052318666E-4</v>
      </c>
      <c r="C55" s="144">
        <f t="shared" ca="1" si="9"/>
        <v>4859.205336855508</v>
      </c>
      <c r="D55" s="144">
        <f t="shared" ca="1" si="5"/>
        <v>36563.198613755063</v>
      </c>
      <c r="E55" s="144">
        <f t="shared" ca="1" si="6"/>
        <v>73126.397227510126</v>
      </c>
      <c r="F55" s="144">
        <f t="shared" ca="1" si="7"/>
        <v>109689.5958412652</v>
      </c>
      <c r="G55" s="144">
        <f t="shared" ca="1" si="2"/>
        <v>1200000</v>
      </c>
      <c r="H55" s="144" t="e">
        <f t="shared" ca="1" si="3"/>
        <v>#N/A</v>
      </c>
      <c r="I55" t="e">
        <f t="shared" ca="1" si="4"/>
        <v>#N/A</v>
      </c>
    </row>
    <row r="56" spans="1:9">
      <c r="A56">
        <v>46</v>
      </c>
      <c r="B56" s="176">
        <f t="shared" si="8"/>
        <v>3.0778701138811941E-4</v>
      </c>
      <c r="C56" s="144">
        <f t="shared" ca="1" si="9"/>
        <v>5061.2855503791716</v>
      </c>
      <c r="D56" s="144">
        <f t="shared" ca="1" si="5"/>
        <v>36563.198613755063</v>
      </c>
      <c r="E56" s="144">
        <f t="shared" ca="1" si="6"/>
        <v>73126.397227510126</v>
      </c>
      <c r="F56" s="144">
        <f t="shared" ca="1" si="7"/>
        <v>109689.5958412652</v>
      </c>
      <c r="G56" s="144">
        <f t="shared" ca="1" si="2"/>
        <v>1200000</v>
      </c>
      <c r="H56" s="144" t="e">
        <f t="shared" ca="1" si="3"/>
        <v>#N/A</v>
      </c>
      <c r="I56" t="e">
        <f t="shared" ca="1" si="4"/>
        <v>#N/A</v>
      </c>
    </row>
    <row r="57" spans="1:9">
      <c r="A57">
        <v>47</v>
      </c>
      <c r="B57" s="176">
        <f t="shared" si="8"/>
        <v>3.1887755102040814E-4</v>
      </c>
      <c r="C57" s="144">
        <f t="shared" ca="1" si="9"/>
        <v>5274.2878677238295</v>
      </c>
      <c r="D57" s="144">
        <f t="shared" ca="1" si="5"/>
        <v>36563.198613755063</v>
      </c>
      <c r="E57" s="144">
        <f t="shared" ca="1" si="6"/>
        <v>73126.397227510126</v>
      </c>
      <c r="F57" s="144">
        <f t="shared" ca="1" si="7"/>
        <v>109689.5958412652</v>
      </c>
      <c r="G57" s="144">
        <f t="shared" ca="1" si="2"/>
        <v>1200000</v>
      </c>
      <c r="H57" s="144" t="e">
        <f t="shared" ca="1" si="3"/>
        <v>#N/A</v>
      </c>
      <c r="I57" t="e">
        <f t="shared" ca="1" si="4"/>
        <v>#N/A</v>
      </c>
    </row>
    <row r="58" spans="1:9">
      <c r="A58">
        <v>48</v>
      </c>
      <c r="B58" s="176">
        <f t="shared" si="8"/>
        <v>3.3057851239669419E-4</v>
      </c>
      <c r="C58" s="144">
        <f t="shared" ca="1" si="9"/>
        <v>5499.0138027047697</v>
      </c>
      <c r="D58" s="144">
        <f t="shared" ca="1" si="5"/>
        <v>36563.198613755063</v>
      </c>
      <c r="E58" s="144">
        <f t="shared" ca="1" si="6"/>
        <v>73126.397227510126</v>
      </c>
      <c r="F58" s="144">
        <f t="shared" ca="1" si="7"/>
        <v>109689.5958412652</v>
      </c>
      <c r="G58" s="144">
        <f t="shared" ca="1" si="2"/>
        <v>1200000</v>
      </c>
      <c r="H58" s="144" t="e">
        <f t="shared" ca="1" si="3"/>
        <v>#N/A</v>
      </c>
      <c r="I58" t="e">
        <f t="shared" ca="1" si="4"/>
        <v>#N/A</v>
      </c>
    </row>
    <row r="59" spans="1:9">
      <c r="A59">
        <v>49</v>
      </c>
      <c r="B59" s="176">
        <f t="shared" si="8"/>
        <v>3.4293552812071328E-4</v>
      </c>
      <c r="C59" s="144">
        <f t="shared" ca="1" si="9"/>
        <v>5736.3397644656816</v>
      </c>
      <c r="D59" s="144">
        <f t="shared" ca="1" si="5"/>
        <v>36563.198613755063</v>
      </c>
      <c r="E59" s="144">
        <f t="shared" ca="1" si="6"/>
        <v>73126.397227510126</v>
      </c>
      <c r="F59" s="144">
        <f t="shared" ca="1" si="7"/>
        <v>109689.5958412652</v>
      </c>
      <c r="G59" s="144">
        <f t="shared" ca="1" si="2"/>
        <v>1200000</v>
      </c>
      <c r="H59" s="144" t="e">
        <f t="shared" ca="1" si="3"/>
        <v>#N/A</v>
      </c>
      <c r="I59" t="e">
        <f t="shared" ca="1" si="4"/>
        <v>#N/A</v>
      </c>
    </row>
    <row r="60" spans="1:9">
      <c r="A60">
        <v>50</v>
      </c>
      <c r="B60" s="176">
        <f t="shared" si="8"/>
        <v>3.5599857600569594E-4</v>
      </c>
      <c r="C60" s="144">
        <f t="shared" ca="1" si="9"/>
        <v>5987.2256152303053</v>
      </c>
      <c r="D60" s="144">
        <f t="shared" ca="1" si="5"/>
        <v>36563.198613755063</v>
      </c>
      <c r="E60" s="144">
        <f t="shared" ca="1" si="6"/>
        <v>73126.397227510126</v>
      </c>
      <c r="F60" s="144">
        <f t="shared" ca="1" si="7"/>
        <v>109689.5958412652</v>
      </c>
      <c r="G60" s="144">
        <f t="shared" ca="1" si="2"/>
        <v>1200000</v>
      </c>
      <c r="H60" s="144" t="e">
        <f t="shared" ca="1" si="3"/>
        <v>#N/A</v>
      </c>
      <c r="I60" t="e">
        <f t="shared" ca="1" si="4"/>
        <v>#N/A</v>
      </c>
    </row>
    <row r="61" spans="1:9">
      <c r="A61">
        <v>51</v>
      </c>
      <c r="B61" s="176">
        <f t="shared" si="8"/>
        <v>3.6982248520710064E-4</v>
      </c>
      <c r="C61" s="144">
        <f t="shared" ca="1" si="9"/>
        <v>6252.724390969649</v>
      </c>
      <c r="D61" s="144">
        <f t="shared" ca="1" si="5"/>
        <v>36563.198613755063</v>
      </c>
      <c r="E61" s="144">
        <f t="shared" ca="1" si="6"/>
        <v>73126.397227510126</v>
      </c>
      <c r="F61" s="144">
        <f t="shared" ca="1" si="7"/>
        <v>109689.5958412652</v>
      </c>
      <c r="G61" s="144">
        <f t="shared" ca="1" si="2"/>
        <v>1200000</v>
      </c>
      <c r="H61" s="144" t="e">
        <f t="shared" ca="1" si="3"/>
        <v>#N/A</v>
      </c>
      <c r="I61" t="e">
        <f t="shared" ca="1" si="4"/>
        <v>#N/A</v>
      </c>
    </row>
    <row r="62" spans="1:9">
      <c r="A62">
        <v>52</v>
      </c>
      <c r="B62" s="176">
        <f t="shared" si="8"/>
        <v>3.8446751249519417E-4</v>
      </c>
      <c r="C62" s="144">
        <f t="shared" ca="1" si="9"/>
        <v>6533.9933691587585</v>
      </c>
      <c r="D62" s="144">
        <f t="shared" ca="1" si="5"/>
        <v>36563.198613755063</v>
      </c>
      <c r="E62" s="144">
        <f t="shared" ca="1" si="6"/>
        <v>73126.397227510126</v>
      </c>
      <c r="F62" s="144">
        <f t="shared" ca="1" si="7"/>
        <v>109689.5958412652</v>
      </c>
      <c r="G62" s="144">
        <f t="shared" ca="1" si="2"/>
        <v>1200000</v>
      </c>
      <c r="H62" s="144" t="e">
        <f t="shared" ca="1" si="3"/>
        <v>#N/A</v>
      </c>
      <c r="I62" t="e">
        <f t="shared" ca="1" si="4"/>
        <v>#N/A</v>
      </c>
    </row>
    <row r="63" spans="1:9">
      <c r="A63">
        <v>53</v>
      </c>
      <c r="B63" s="176">
        <f t="shared" si="8"/>
        <v>4.0000000000000002E-4</v>
      </c>
      <c r="C63" s="144">
        <f t="shared" ca="1" si="9"/>
        <v>6832.3067012727724</v>
      </c>
      <c r="D63" s="144">
        <f t="shared" ca="1" si="5"/>
        <v>36563.198613755063</v>
      </c>
      <c r="E63" s="144">
        <f t="shared" ca="1" si="6"/>
        <v>73126.397227510126</v>
      </c>
      <c r="F63" s="144">
        <f t="shared" ca="1" si="7"/>
        <v>109689.5958412652</v>
      </c>
      <c r="G63" s="144">
        <f t="shared" ca="1" si="2"/>
        <v>1200000</v>
      </c>
      <c r="H63" s="144" t="e">
        <f t="shared" ca="1" si="3"/>
        <v>#N/A</v>
      </c>
      <c r="I63" t="e">
        <f t="shared" ca="1" si="4"/>
        <v>#N/A</v>
      </c>
    </row>
    <row r="64" spans="1:9">
      <c r="A64">
        <v>54</v>
      </c>
      <c r="B64" s="176">
        <f t="shared" si="8"/>
        <v>4.1649312786339016E-4</v>
      </c>
      <c r="C64" s="144">
        <f t="shared" ca="1" si="9"/>
        <v>7149.0698680474488</v>
      </c>
      <c r="D64" s="144">
        <f t="shared" ca="1" si="5"/>
        <v>36563.198613755063</v>
      </c>
      <c r="E64" s="144">
        <f t="shared" ca="1" si="6"/>
        <v>73126.397227510126</v>
      </c>
      <c r="F64" s="144">
        <f t="shared" ca="1" si="7"/>
        <v>109689.5958412652</v>
      </c>
      <c r="G64" s="144">
        <f t="shared" ca="1" si="2"/>
        <v>1200000</v>
      </c>
      <c r="H64" s="144" t="e">
        <f t="shared" ca="1" si="3"/>
        <v>#N/A</v>
      </c>
      <c r="I64" t="e">
        <f t="shared" ca="1" si="4"/>
        <v>#N/A</v>
      </c>
    </row>
    <row r="65" spans="1:9">
      <c r="A65">
        <v>55</v>
      </c>
      <c r="B65" s="176">
        <f t="shared" si="8"/>
        <v>4.3402777777777775E-4</v>
      </c>
      <c r="C65" s="144">
        <f t="shared" ca="1" si="9"/>
        <v>7485.836264401878</v>
      </c>
      <c r="D65" s="144">
        <f t="shared" ca="1" si="5"/>
        <v>36563.198613755063</v>
      </c>
      <c r="E65" s="144">
        <f t="shared" ca="1" si="6"/>
        <v>73126.397227510126</v>
      </c>
      <c r="F65" s="144">
        <f t="shared" ca="1" si="7"/>
        <v>109689.5958412652</v>
      </c>
      <c r="G65" s="144">
        <f t="shared" ca="1" si="2"/>
        <v>1200000</v>
      </c>
      <c r="H65" s="144" t="e">
        <f t="shared" ca="1" si="3"/>
        <v>#N/A</v>
      </c>
      <c r="I65" t="e">
        <f t="shared" ca="1" si="4"/>
        <v>#N/A</v>
      </c>
    </row>
    <row r="66" spans="1:9">
      <c r="A66">
        <v>56</v>
      </c>
      <c r="B66" s="176">
        <f t="shared" si="8"/>
        <v>4.526935264825713E-4</v>
      </c>
      <c r="C66" s="144">
        <f t="shared" ca="1" si="9"/>
        <v>7844.3262802996524</v>
      </c>
      <c r="D66" s="144">
        <f t="shared" ca="1" si="5"/>
        <v>36563.198613755063</v>
      </c>
      <c r="E66" s="144">
        <f t="shared" ca="1" si="6"/>
        <v>73126.397227510126</v>
      </c>
      <c r="F66" s="144">
        <f t="shared" ca="1" si="7"/>
        <v>109689.5958412652</v>
      </c>
      <c r="G66" s="144">
        <f t="shared" ca="1" si="2"/>
        <v>1200000</v>
      </c>
      <c r="H66" s="144" t="e">
        <f t="shared" ca="1" si="3"/>
        <v>#N/A</v>
      </c>
      <c r="I66" t="e">
        <f t="shared" ca="1" si="4"/>
        <v>#N/A</v>
      </c>
    </row>
    <row r="67" spans="1:9">
      <c r="A67">
        <v>57</v>
      </c>
      <c r="B67" s="176">
        <f t="shared" si="8"/>
        <v>4.7258979206049145E-4</v>
      </c>
      <c r="C67" s="144">
        <f t="shared" ca="1" si="9"/>
        <v>8226.4493162485487</v>
      </c>
      <c r="D67" s="144">
        <f t="shared" ca="1" si="5"/>
        <v>36563.198613755063</v>
      </c>
      <c r="E67" s="144">
        <f t="shared" ca="1" si="6"/>
        <v>73126.397227510126</v>
      </c>
      <c r="F67" s="144">
        <f t="shared" ca="1" si="7"/>
        <v>109689.5958412652</v>
      </c>
      <c r="G67" s="144">
        <f t="shared" ca="1" si="2"/>
        <v>1200000</v>
      </c>
      <c r="H67" s="144" t="e">
        <f t="shared" ca="1" si="3"/>
        <v>#N/A</v>
      </c>
      <c r="I67" t="e">
        <f t="shared" ca="1" si="4"/>
        <v>#N/A</v>
      </c>
    </row>
    <row r="68" spans="1:9">
      <c r="A68">
        <v>58</v>
      </c>
      <c r="B68" s="176">
        <f t="shared" si="8"/>
        <v>4.9382716049382717E-4</v>
      </c>
      <c r="C68" s="144">
        <f t="shared" ca="1" si="9"/>
        <v>8634.3292608305837</v>
      </c>
      <c r="D68" s="144">
        <f t="shared" ca="1" si="5"/>
        <v>36563.198613755063</v>
      </c>
      <c r="E68" s="144">
        <f t="shared" ca="1" si="6"/>
        <v>73126.397227510126</v>
      </c>
      <c r="F68" s="144">
        <f t="shared" ca="1" si="7"/>
        <v>109689.5958412652</v>
      </c>
      <c r="G68" s="144">
        <f t="shared" ca="1" si="2"/>
        <v>1200000</v>
      </c>
      <c r="H68" s="144" t="e">
        <f t="shared" ca="1" si="3"/>
        <v>#N/A</v>
      </c>
      <c r="I68" t="e">
        <f t="shared" ca="1" si="4"/>
        <v>#N/A</v>
      </c>
    </row>
    <row r="69" spans="1:9">
      <c r="A69">
        <v>59</v>
      </c>
      <c r="B69" s="176">
        <f t="shared" si="8"/>
        <v>5.1652892561983473E-4</v>
      </c>
      <c r="C69" s="144">
        <f t="shared" ca="1" si="9"/>
        <v>9070.3340667262037</v>
      </c>
      <c r="D69" s="144">
        <f t="shared" ca="1" si="5"/>
        <v>36563.198613755063</v>
      </c>
      <c r="E69" s="144">
        <f t="shared" ca="1" si="6"/>
        <v>73126.397227510126</v>
      </c>
      <c r="F69" s="144">
        <f t="shared" ca="1" si="7"/>
        <v>109689.5958412652</v>
      </c>
      <c r="G69" s="144">
        <f t="shared" ca="1" si="2"/>
        <v>1200000</v>
      </c>
      <c r="H69" s="144" t="e">
        <f t="shared" ca="1" si="3"/>
        <v>#N/A</v>
      </c>
      <c r="I69" t="e">
        <f t="shared" ca="1" si="4"/>
        <v>#N/A</v>
      </c>
    </row>
    <row r="70" spans="1:9">
      <c r="A70">
        <v>60</v>
      </c>
      <c r="B70" s="176">
        <f t="shared" si="8"/>
        <v>5.408328826392644E-4</v>
      </c>
      <c r="C70" s="144">
        <f t="shared" ca="1" si="9"/>
        <v>9537.1101964207282</v>
      </c>
      <c r="D70" s="144">
        <f t="shared" ca="1" si="5"/>
        <v>36563.198613755063</v>
      </c>
      <c r="E70" s="144">
        <f t="shared" ca="1" si="6"/>
        <v>73126.397227510126</v>
      </c>
      <c r="F70" s="144">
        <f t="shared" ca="1" si="7"/>
        <v>109689.5958412652</v>
      </c>
      <c r="G70" s="144">
        <f t="shared" ca="1" si="2"/>
        <v>1200000</v>
      </c>
      <c r="H70" s="144" t="e">
        <f t="shared" ca="1" si="3"/>
        <v>#N/A</v>
      </c>
      <c r="I70" t="e">
        <f t="shared" ca="1" si="4"/>
        <v>#N/A</v>
      </c>
    </row>
    <row r="71" spans="1:9">
      <c r="A71">
        <v>61</v>
      </c>
      <c r="B71" s="176">
        <f t="shared" si="8"/>
        <v>5.6689342403628109E-4</v>
      </c>
      <c r="C71" s="144">
        <f t="shared" ca="1" si="9"/>
        <v>10037.622875953473</v>
      </c>
      <c r="D71" s="144">
        <f t="shared" ca="1" si="5"/>
        <v>36563.198613755063</v>
      </c>
      <c r="E71" s="144">
        <f t="shared" ca="1" si="6"/>
        <v>73126.397227510126</v>
      </c>
      <c r="F71" s="144">
        <f t="shared" ca="1" si="7"/>
        <v>109689.5958412652</v>
      </c>
      <c r="G71" s="144">
        <f t="shared" ca="1" si="2"/>
        <v>1200000</v>
      </c>
      <c r="H71" s="144" t="e">
        <f t="shared" ca="1" si="3"/>
        <v>#N/A</v>
      </c>
      <c r="I71" t="e">
        <f t="shared" ca="1" si="4"/>
        <v>#N/A</v>
      </c>
    </row>
    <row r="72" spans="1:9">
      <c r="A72">
        <v>62</v>
      </c>
      <c r="B72" s="176">
        <f t="shared" si="8"/>
        <v>5.9488399762046404E-4</v>
      </c>
      <c r="C72" s="144">
        <f t="shared" ca="1" si="9"/>
        <v>10575.203303499067</v>
      </c>
      <c r="D72" s="144">
        <f t="shared" ca="1" si="5"/>
        <v>36563.198613755063</v>
      </c>
      <c r="E72" s="144">
        <f t="shared" ca="1" si="6"/>
        <v>73126.397227510126</v>
      </c>
      <c r="F72" s="144">
        <f t="shared" ca="1" si="7"/>
        <v>109689.5958412652</v>
      </c>
      <c r="G72" s="144">
        <f t="shared" ca="1" si="2"/>
        <v>1200000</v>
      </c>
      <c r="H72" s="144" t="e">
        <f t="shared" ca="1" si="3"/>
        <v>#N/A</v>
      </c>
      <c r="I72" t="e">
        <f t="shared" ca="1" si="4"/>
        <v>#N/A</v>
      </c>
    </row>
    <row r="73" spans="1:9">
      <c r="A73">
        <v>63</v>
      </c>
      <c r="B73" s="176">
        <f t="shared" si="8"/>
        <v>6.2500000000000012E-4</v>
      </c>
      <c r="C73" s="144">
        <f t="shared" ca="1" si="9"/>
        <v>11153.604220738709</v>
      </c>
      <c r="D73" s="144">
        <f t="shared" ca="1" si="5"/>
        <v>36563.198613755063</v>
      </c>
      <c r="E73" s="144">
        <f t="shared" ca="1" si="6"/>
        <v>73126.397227510126</v>
      </c>
      <c r="F73" s="144">
        <f t="shared" ca="1" si="7"/>
        <v>109689.5958412652</v>
      </c>
      <c r="G73" s="144">
        <f t="shared" ca="1" si="2"/>
        <v>1200000</v>
      </c>
      <c r="H73" s="144" t="e">
        <f t="shared" ca="1" si="3"/>
        <v>#N/A</v>
      </c>
      <c r="I73" t="e">
        <f t="shared" ca="1" si="4"/>
        <v>#N/A</v>
      </c>
    </row>
    <row r="74" spans="1:9">
      <c r="A74">
        <v>64</v>
      </c>
      <c r="B74" s="176">
        <f t="shared" si="8"/>
        <v>6.5746219592373431E-4</v>
      </c>
      <c r="C74" s="144">
        <f t="shared" ca="1" si="9"/>
        <v>11777.06558394604</v>
      </c>
      <c r="D74" s="144">
        <f t="shared" ca="1" si="5"/>
        <v>36563.198613755063</v>
      </c>
      <c r="E74" s="144">
        <f t="shared" ca="1" si="6"/>
        <v>73126.397227510126</v>
      </c>
      <c r="F74" s="144">
        <f t="shared" ca="1" si="7"/>
        <v>109689.5958412652</v>
      </c>
      <c r="G74" s="144">
        <f t="shared" ca="1" si="2"/>
        <v>1200000</v>
      </c>
      <c r="H74" s="144" t="e">
        <f t="shared" ca="1" si="3"/>
        <v>#N/A</v>
      </c>
      <c r="I74" t="e">
        <f t="shared" ca="1" si="4"/>
        <v>#N/A</v>
      </c>
    </row>
    <row r="75" spans="1:9">
      <c r="A75">
        <v>65</v>
      </c>
      <c r="B75" s="176">
        <f t="shared" ref="B75:B106" si="10">(-1/(A75-$C$9))^$C$7</f>
        <v>6.9252077562326859E-4</v>
      </c>
      <c r="C75" s="144">
        <f t="shared" ref="C75:C106" ca="1" si="11">B75/$B$111*($C$5-$C$8*100)+$C$8</f>
        <v>12450.392488353134</v>
      </c>
      <c r="D75" s="144">
        <f t="shared" ca="1" si="5"/>
        <v>36563.198613755063</v>
      </c>
      <c r="E75" s="144">
        <f t="shared" ca="1" si="6"/>
        <v>73126.397227510126</v>
      </c>
      <c r="F75" s="144">
        <f t="shared" ca="1" si="7"/>
        <v>109689.5958412652</v>
      </c>
      <c r="G75" s="144">
        <f t="shared" ca="1" si="2"/>
        <v>1200000</v>
      </c>
      <c r="H75" s="144" t="e">
        <f t="shared" ca="1" si="3"/>
        <v>#N/A</v>
      </c>
      <c r="I75" t="e">
        <f t="shared" ca="1" si="4"/>
        <v>#N/A</v>
      </c>
    </row>
    <row r="76" spans="1:9">
      <c r="A76">
        <v>66</v>
      </c>
      <c r="B76" s="176">
        <f t="shared" si="10"/>
        <v>7.304601899196495E-4</v>
      </c>
      <c r="C76" s="144">
        <f t="shared" ca="1" si="11"/>
        <v>13179.048030081762</v>
      </c>
      <c r="D76" s="144">
        <f t="shared" ca="1" si="5"/>
        <v>36563.198613755063</v>
      </c>
      <c r="E76" s="144">
        <f t="shared" ca="1" si="6"/>
        <v>73126.397227510126</v>
      </c>
      <c r="F76" s="144">
        <f t="shared" ca="1" si="7"/>
        <v>109689.5958412652</v>
      </c>
      <c r="G76" s="144">
        <f t="shared" ref="G76:G110" ca="1" si="12">IF(C76&lt;=D76,1200000,NA())</f>
        <v>1200000</v>
      </c>
      <c r="H76" s="144" t="e">
        <f t="shared" ref="H76:H110" ca="1" si="13">IF(AND(C76&gt;D76,C76&lt;F76),1200000,NA())</f>
        <v>#N/A</v>
      </c>
      <c r="I76" t="e">
        <f t="shared" ref="I76:I110" ca="1" si="14">IF(C76&gt;=F76,1200000,NA())</f>
        <v>#N/A</v>
      </c>
    </row>
    <row r="77" spans="1:9">
      <c r="A77">
        <v>67</v>
      </c>
      <c r="B77" s="176">
        <f t="shared" si="10"/>
        <v>7.716049382716049E-4</v>
      </c>
      <c r="C77" s="144">
        <f t="shared" ca="1" si="11"/>
        <v>13969.264470047785</v>
      </c>
      <c r="D77" s="144">
        <f t="shared" ref="D77:D110" ca="1" si="15">D76</f>
        <v>36563.198613755063</v>
      </c>
      <c r="E77" s="144">
        <f t="shared" ref="E77:E110" ca="1" si="16">E76</f>
        <v>73126.397227510126</v>
      </c>
      <c r="F77" s="144">
        <f t="shared" ref="F77:F110" ca="1" si="17">F76</f>
        <v>109689.5958412652</v>
      </c>
      <c r="G77" s="144">
        <f t="shared" ca="1" si="12"/>
        <v>1200000</v>
      </c>
      <c r="H77" s="144" t="e">
        <f t="shared" ca="1" si="13"/>
        <v>#N/A</v>
      </c>
      <c r="I77" t="e">
        <f t="shared" ca="1" si="14"/>
        <v>#N/A</v>
      </c>
    </row>
    <row r="78" spans="1:9">
      <c r="A78">
        <v>68</v>
      </c>
      <c r="B78" s="176">
        <f t="shared" si="10"/>
        <v>8.1632653061224482E-4</v>
      </c>
      <c r="C78" s="144">
        <f t="shared" ca="1" si="11"/>
        <v>14828.176941373002</v>
      </c>
      <c r="D78" s="144">
        <f t="shared" ca="1" si="15"/>
        <v>36563.198613755063</v>
      </c>
      <c r="E78" s="144">
        <f t="shared" ca="1" si="16"/>
        <v>73126.397227510126</v>
      </c>
      <c r="F78" s="144">
        <f t="shared" ca="1" si="17"/>
        <v>109689.5958412652</v>
      </c>
      <c r="G78" s="144">
        <f t="shared" ca="1" si="12"/>
        <v>1200000</v>
      </c>
      <c r="H78" s="144" t="e">
        <f t="shared" ca="1" si="13"/>
        <v>#N/A</v>
      </c>
      <c r="I78" t="e">
        <f t="shared" ca="1" si="14"/>
        <v>#N/A</v>
      </c>
    </row>
    <row r="79" spans="1:9">
      <c r="A79">
        <v>69</v>
      </c>
      <c r="B79" s="176">
        <f t="shared" si="10"/>
        <v>8.6505190311418688E-4</v>
      </c>
      <c r="C79" s="144">
        <f t="shared" ca="1" si="11"/>
        <v>15763.985080607206</v>
      </c>
      <c r="D79" s="144">
        <f t="shared" ca="1" si="15"/>
        <v>36563.198613755063</v>
      </c>
      <c r="E79" s="144">
        <f t="shared" ca="1" si="16"/>
        <v>73126.397227510126</v>
      </c>
      <c r="F79" s="144">
        <f t="shared" ca="1" si="17"/>
        <v>109689.5958412652</v>
      </c>
      <c r="G79" s="144">
        <f t="shared" ca="1" si="12"/>
        <v>1200000</v>
      </c>
      <c r="H79" s="144" t="e">
        <f t="shared" ca="1" si="13"/>
        <v>#N/A</v>
      </c>
      <c r="I79" t="e">
        <f t="shared" ca="1" si="14"/>
        <v>#N/A</v>
      </c>
    </row>
    <row r="80" spans="1:9">
      <c r="A80">
        <v>70</v>
      </c>
      <c r="B80" s="176">
        <f t="shared" si="10"/>
        <v>9.1827364554637292E-4</v>
      </c>
      <c r="C80" s="144">
        <f t="shared" ca="1" si="11"/>
        <v>16786.149451957699</v>
      </c>
      <c r="D80" s="144">
        <f t="shared" ca="1" si="15"/>
        <v>36563.198613755063</v>
      </c>
      <c r="E80" s="144">
        <f t="shared" ca="1" si="16"/>
        <v>73126.397227510126</v>
      </c>
      <c r="F80" s="144">
        <f t="shared" ca="1" si="17"/>
        <v>109689.5958412652</v>
      </c>
      <c r="G80" s="144">
        <f t="shared" ca="1" si="12"/>
        <v>1200000</v>
      </c>
      <c r="H80" s="144" t="e">
        <f t="shared" ca="1" si="13"/>
        <v>#N/A</v>
      </c>
      <c r="I80" t="e">
        <f t="shared" ca="1" si="14"/>
        <v>#N/A</v>
      </c>
    </row>
    <row r="81" spans="1:9">
      <c r="A81">
        <v>71</v>
      </c>
      <c r="B81" s="176">
        <f t="shared" si="10"/>
        <v>9.765625E-4</v>
      </c>
      <c r="C81" s="144">
        <f t="shared" ca="1" si="11"/>
        <v>17905.631594904225</v>
      </c>
      <c r="D81" s="144">
        <f t="shared" ca="1" si="15"/>
        <v>36563.198613755063</v>
      </c>
      <c r="E81" s="144">
        <f t="shared" ca="1" si="16"/>
        <v>73126.397227510126</v>
      </c>
      <c r="F81" s="144">
        <f t="shared" ca="1" si="17"/>
        <v>109689.5958412652</v>
      </c>
      <c r="G81" s="144">
        <f t="shared" ca="1" si="12"/>
        <v>1200000</v>
      </c>
      <c r="H81" s="144" t="e">
        <f t="shared" ca="1" si="13"/>
        <v>#N/A</v>
      </c>
      <c r="I81" t="e">
        <f t="shared" ca="1" si="14"/>
        <v>#N/A</v>
      </c>
    </row>
    <row r="82" spans="1:9">
      <c r="A82">
        <v>72</v>
      </c>
      <c r="B82" s="176">
        <f t="shared" si="10"/>
        <v>1.0405827263267429E-3</v>
      </c>
      <c r="C82" s="144">
        <f t="shared" ca="1" si="11"/>
        <v>19135.189129221566</v>
      </c>
      <c r="D82" s="144">
        <f t="shared" ca="1" si="15"/>
        <v>36563.198613755063</v>
      </c>
      <c r="E82" s="144">
        <f t="shared" ca="1" si="16"/>
        <v>73126.397227510126</v>
      </c>
      <c r="F82" s="144">
        <f t="shared" ca="1" si="17"/>
        <v>109689.5958412652</v>
      </c>
      <c r="G82" s="144">
        <f t="shared" ca="1" si="12"/>
        <v>1200000</v>
      </c>
      <c r="H82" s="144" t="e">
        <f t="shared" ca="1" si="13"/>
        <v>#N/A</v>
      </c>
      <c r="I82" t="e">
        <f t="shared" ca="1" si="14"/>
        <v>#N/A</v>
      </c>
    </row>
    <row r="83" spans="1:9">
      <c r="A83">
        <v>73</v>
      </c>
      <c r="B83" s="176">
        <f t="shared" si="10"/>
        <v>1.1111111111111111E-3</v>
      </c>
      <c r="C83" s="144">
        <f t="shared" ca="1" si="11"/>
        <v>20489.740836868808</v>
      </c>
      <c r="D83" s="144">
        <f t="shared" ca="1" si="15"/>
        <v>36563.198613755063</v>
      </c>
      <c r="E83" s="144">
        <f t="shared" ca="1" si="16"/>
        <v>73126.397227510126</v>
      </c>
      <c r="F83" s="144">
        <f t="shared" ca="1" si="17"/>
        <v>109689.5958412652</v>
      </c>
      <c r="G83" s="144">
        <f t="shared" ca="1" si="12"/>
        <v>1200000</v>
      </c>
      <c r="H83" s="144" t="e">
        <f t="shared" ca="1" si="13"/>
        <v>#N/A</v>
      </c>
      <c r="I83" t="e">
        <f t="shared" ca="1" si="14"/>
        <v>#N/A</v>
      </c>
    </row>
    <row r="84" spans="1:9">
      <c r="A84">
        <v>74</v>
      </c>
      <c r="B84" s="176">
        <f t="shared" si="10"/>
        <v>1.1890606420927466E-3</v>
      </c>
      <c r="C84" s="144">
        <f t="shared" ca="1" si="11"/>
        <v>21986.821347422032</v>
      </c>
      <c r="D84" s="144">
        <f t="shared" ca="1" si="15"/>
        <v>36563.198613755063</v>
      </c>
      <c r="E84" s="144">
        <f t="shared" ca="1" si="16"/>
        <v>73126.397227510126</v>
      </c>
      <c r="F84" s="144">
        <f t="shared" ca="1" si="17"/>
        <v>109689.5958412652</v>
      </c>
      <c r="G84" s="144">
        <f t="shared" ca="1" si="12"/>
        <v>1200000</v>
      </c>
      <c r="H84" s="144" t="e">
        <f t="shared" ca="1" si="13"/>
        <v>#N/A</v>
      </c>
      <c r="I84" t="e">
        <f t="shared" ca="1" si="14"/>
        <v>#N/A</v>
      </c>
    </row>
    <row r="85" spans="1:9">
      <c r="A85">
        <v>75</v>
      </c>
      <c r="B85" s="176">
        <f t="shared" si="10"/>
        <v>1.2755102040816326E-3</v>
      </c>
      <c r="C85" s="144">
        <f t="shared" ca="1" si="11"/>
        <v>23647.151470895318</v>
      </c>
      <c r="D85" s="144">
        <f t="shared" ca="1" si="15"/>
        <v>36563.198613755063</v>
      </c>
      <c r="E85" s="144">
        <f t="shared" ca="1" si="16"/>
        <v>73126.397227510126</v>
      </c>
      <c r="F85" s="144">
        <f t="shared" ca="1" si="17"/>
        <v>109689.5958412652</v>
      </c>
      <c r="G85" s="144">
        <f t="shared" ca="1" si="12"/>
        <v>1200000</v>
      </c>
      <c r="H85" s="144" t="e">
        <f t="shared" ca="1" si="13"/>
        <v>#N/A</v>
      </c>
      <c r="I85" t="e">
        <f t="shared" ca="1" si="14"/>
        <v>#N/A</v>
      </c>
    </row>
    <row r="86" spans="1:9">
      <c r="A86">
        <v>76</v>
      </c>
      <c r="B86" s="176">
        <f t="shared" si="10"/>
        <v>1.3717421124828531E-3</v>
      </c>
      <c r="C86" s="144">
        <f t="shared" ca="1" si="11"/>
        <v>25495.359057862726</v>
      </c>
      <c r="D86" s="144">
        <f t="shared" ca="1" si="15"/>
        <v>36563.198613755063</v>
      </c>
      <c r="E86" s="144">
        <f t="shared" ca="1" si="16"/>
        <v>73126.397227510126</v>
      </c>
      <c r="F86" s="144">
        <f t="shared" ca="1" si="17"/>
        <v>109689.5958412652</v>
      </c>
      <c r="G86" s="144">
        <f t="shared" ca="1" si="12"/>
        <v>1200000</v>
      </c>
      <c r="H86" s="144" t="e">
        <f t="shared" ca="1" si="13"/>
        <v>#N/A</v>
      </c>
      <c r="I86" t="e">
        <f t="shared" ca="1" si="14"/>
        <v>#N/A</v>
      </c>
    </row>
    <row r="87" spans="1:9">
      <c r="A87">
        <v>77</v>
      </c>
      <c r="B87" s="176">
        <f t="shared" si="10"/>
        <v>1.4792899408284025E-3</v>
      </c>
      <c r="C87" s="144">
        <f t="shared" ca="1" si="11"/>
        <v>27560.897563878596</v>
      </c>
      <c r="D87" s="144">
        <f t="shared" ca="1" si="15"/>
        <v>36563.198613755063</v>
      </c>
      <c r="E87" s="144">
        <f t="shared" ca="1" si="16"/>
        <v>73126.397227510126</v>
      </c>
      <c r="F87" s="144">
        <f t="shared" ca="1" si="17"/>
        <v>109689.5958412652</v>
      </c>
      <c r="G87" s="144">
        <f t="shared" ca="1" si="12"/>
        <v>1200000</v>
      </c>
      <c r="H87" s="144" t="e">
        <f t="shared" ca="1" si="13"/>
        <v>#N/A</v>
      </c>
      <c r="I87" t="e">
        <f t="shared" ca="1" si="14"/>
        <v>#N/A</v>
      </c>
    </row>
    <row r="88" spans="1:9">
      <c r="A88">
        <v>78</v>
      </c>
      <c r="B88" s="176">
        <f t="shared" si="10"/>
        <v>1.6000000000000001E-3</v>
      </c>
      <c r="C88" s="144">
        <f t="shared" ca="1" si="11"/>
        <v>29879.22680509109</v>
      </c>
      <c r="D88" s="144">
        <f t="shared" ca="1" si="15"/>
        <v>36563.198613755063</v>
      </c>
      <c r="E88" s="144">
        <f t="shared" ca="1" si="16"/>
        <v>73126.397227510126</v>
      </c>
      <c r="F88" s="144">
        <f t="shared" ca="1" si="17"/>
        <v>109689.5958412652</v>
      </c>
      <c r="G88" s="144">
        <f t="shared" ca="1" si="12"/>
        <v>1200000</v>
      </c>
      <c r="H88" s="144" t="e">
        <f t="shared" ca="1" si="13"/>
        <v>#N/A</v>
      </c>
      <c r="I88" t="e">
        <f t="shared" ca="1" si="14"/>
        <v>#N/A</v>
      </c>
    </row>
    <row r="89" spans="1:9">
      <c r="A89">
        <v>79</v>
      </c>
      <c r="B89" s="176">
        <f t="shared" si="10"/>
        <v>1.736111111111111E-3</v>
      </c>
      <c r="C89" s="144">
        <f t="shared" ca="1" si="11"/>
        <v>32493.345057607512</v>
      </c>
      <c r="D89" s="144">
        <f t="shared" ca="1" si="15"/>
        <v>36563.198613755063</v>
      </c>
      <c r="E89" s="144">
        <f t="shared" ca="1" si="16"/>
        <v>73126.397227510126</v>
      </c>
      <c r="F89" s="144">
        <f t="shared" ca="1" si="17"/>
        <v>109689.5958412652</v>
      </c>
      <c r="G89" s="144">
        <f t="shared" ca="1" si="12"/>
        <v>1200000</v>
      </c>
      <c r="H89" s="144" t="e">
        <f t="shared" ca="1" si="13"/>
        <v>#N/A</v>
      </c>
      <c r="I89" t="e">
        <f t="shared" ca="1" si="14"/>
        <v>#N/A</v>
      </c>
    </row>
    <row r="90" spans="1:9">
      <c r="A90">
        <v>80</v>
      </c>
      <c r="B90" s="176">
        <f t="shared" si="10"/>
        <v>1.8903591682419658E-3</v>
      </c>
      <c r="C90" s="144">
        <f t="shared" ca="1" si="11"/>
        <v>35455.797264994195</v>
      </c>
      <c r="D90" s="144">
        <f t="shared" ca="1" si="15"/>
        <v>36563.198613755063</v>
      </c>
      <c r="E90" s="144">
        <f t="shared" ca="1" si="16"/>
        <v>73126.397227510126</v>
      </c>
      <c r="F90" s="144">
        <f t="shared" ca="1" si="17"/>
        <v>109689.5958412652</v>
      </c>
      <c r="G90" s="144">
        <f t="shared" ca="1" si="12"/>
        <v>1200000</v>
      </c>
      <c r="H90" s="144" t="e">
        <f t="shared" ca="1" si="13"/>
        <v>#N/A</v>
      </c>
      <c r="I90" t="e">
        <f t="shared" ca="1" si="14"/>
        <v>#N/A</v>
      </c>
    </row>
    <row r="91" spans="1:9">
      <c r="A91">
        <v>81</v>
      </c>
      <c r="B91" s="176">
        <f t="shared" si="10"/>
        <v>2.0661157024793389E-3</v>
      </c>
      <c r="C91" s="144">
        <f t="shared" ca="1" si="11"/>
        <v>38831.336266904815</v>
      </c>
      <c r="D91" s="144">
        <f t="shared" ca="1" si="15"/>
        <v>36563.198613755063</v>
      </c>
      <c r="E91" s="144">
        <f t="shared" ca="1" si="16"/>
        <v>73126.397227510126</v>
      </c>
      <c r="F91" s="144">
        <f t="shared" ca="1" si="17"/>
        <v>109689.5958412652</v>
      </c>
      <c r="G91" s="144" t="e">
        <f t="shared" ca="1" si="12"/>
        <v>#N/A</v>
      </c>
      <c r="H91" s="144">
        <f t="shared" ca="1" si="13"/>
        <v>1200000</v>
      </c>
      <c r="I91" t="e">
        <f t="shared" ca="1" si="14"/>
        <v>#N/A</v>
      </c>
    </row>
    <row r="92" spans="1:9">
      <c r="A92">
        <v>82</v>
      </c>
      <c r="B92" s="176">
        <f t="shared" si="10"/>
        <v>2.2675736961451243E-3</v>
      </c>
      <c r="C92" s="144">
        <f t="shared" ca="1" si="11"/>
        <v>42700.491503813893</v>
      </c>
      <c r="D92" s="144">
        <f t="shared" ca="1" si="15"/>
        <v>36563.198613755063</v>
      </c>
      <c r="E92" s="144">
        <f t="shared" ca="1" si="16"/>
        <v>73126.397227510126</v>
      </c>
      <c r="F92" s="144">
        <f t="shared" ca="1" si="17"/>
        <v>109689.5958412652</v>
      </c>
      <c r="G92" s="144" t="e">
        <f t="shared" ca="1" si="12"/>
        <v>#N/A</v>
      </c>
      <c r="H92" s="144">
        <f t="shared" ca="1" si="13"/>
        <v>1200000</v>
      </c>
      <c r="I92" t="e">
        <f t="shared" ca="1" si="14"/>
        <v>#N/A</v>
      </c>
    </row>
    <row r="93" spans="1:9">
      <c r="A93">
        <v>83</v>
      </c>
      <c r="B93" s="176">
        <f t="shared" si="10"/>
        <v>2.5000000000000005E-3</v>
      </c>
      <c r="C93" s="144">
        <f t="shared" ca="1" si="11"/>
        <v>47164.416882954836</v>
      </c>
      <c r="D93" s="144">
        <f t="shared" ca="1" si="15"/>
        <v>36563.198613755063</v>
      </c>
      <c r="E93" s="144">
        <f t="shared" ca="1" si="16"/>
        <v>73126.397227510126</v>
      </c>
      <c r="F93" s="144">
        <f t="shared" ca="1" si="17"/>
        <v>109689.5958412652</v>
      </c>
      <c r="G93" s="144" t="e">
        <f t="shared" ca="1" si="12"/>
        <v>#N/A</v>
      </c>
      <c r="H93" s="144">
        <f t="shared" ca="1" si="13"/>
        <v>1200000</v>
      </c>
      <c r="I93" t="e">
        <f t="shared" ca="1" si="14"/>
        <v>#N/A</v>
      </c>
    </row>
    <row r="94" spans="1:9">
      <c r="A94">
        <v>84</v>
      </c>
      <c r="B94" s="176">
        <f t="shared" si="10"/>
        <v>2.7700831024930744E-3</v>
      </c>
      <c r="C94" s="144">
        <f t="shared" ca="1" si="11"/>
        <v>52351.569953412538</v>
      </c>
      <c r="D94" s="144">
        <f t="shared" ca="1" si="15"/>
        <v>36563.198613755063</v>
      </c>
      <c r="E94" s="144">
        <f t="shared" ca="1" si="16"/>
        <v>73126.397227510126</v>
      </c>
      <c r="F94" s="144">
        <f t="shared" ca="1" si="17"/>
        <v>109689.5958412652</v>
      </c>
      <c r="G94" s="144" t="e">
        <f t="shared" ca="1" si="12"/>
        <v>#N/A</v>
      </c>
      <c r="H94" s="144">
        <f t="shared" ca="1" si="13"/>
        <v>1200000</v>
      </c>
      <c r="I94" t="e">
        <f t="shared" ca="1" si="14"/>
        <v>#N/A</v>
      </c>
    </row>
    <row r="95" spans="1:9">
      <c r="A95">
        <v>85</v>
      </c>
      <c r="B95" s="176">
        <f t="shared" si="10"/>
        <v>3.0864197530864196E-3</v>
      </c>
      <c r="C95" s="144">
        <f t="shared" ca="1" si="11"/>
        <v>58427.05788019114</v>
      </c>
      <c r="D95" s="144">
        <f t="shared" ca="1" si="15"/>
        <v>36563.198613755063</v>
      </c>
      <c r="E95" s="144">
        <f t="shared" ca="1" si="16"/>
        <v>73126.397227510126</v>
      </c>
      <c r="F95" s="144">
        <f t="shared" ca="1" si="17"/>
        <v>109689.5958412652</v>
      </c>
      <c r="G95" s="144" t="e">
        <f t="shared" ca="1" si="12"/>
        <v>#N/A</v>
      </c>
      <c r="H95" s="144">
        <f t="shared" ca="1" si="13"/>
        <v>1200000</v>
      </c>
      <c r="I95" t="e">
        <f t="shared" ca="1" si="14"/>
        <v>#N/A</v>
      </c>
    </row>
    <row r="96" spans="1:9">
      <c r="A96">
        <v>86</v>
      </c>
      <c r="B96" s="176">
        <f t="shared" si="10"/>
        <v>3.4602076124567475E-3</v>
      </c>
      <c r="C96" s="144">
        <f t="shared" ca="1" si="11"/>
        <v>65605.940322428825</v>
      </c>
      <c r="D96" s="144">
        <f t="shared" ca="1" si="15"/>
        <v>36563.198613755063</v>
      </c>
      <c r="E96" s="144">
        <f t="shared" ca="1" si="16"/>
        <v>73126.397227510126</v>
      </c>
      <c r="F96" s="144">
        <f t="shared" ca="1" si="17"/>
        <v>109689.5958412652</v>
      </c>
      <c r="G96" s="144" t="e">
        <f t="shared" ca="1" si="12"/>
        <v>#N/A</v>
      </c>
      <c r="H96" s="144">
        <f t="shared" ca="1" si="13"/>
        <v>1200000</v>
      </c>
      <c r="I96" t="e">
        <f t="shared" ca="1" si="14"/>
        <v>#N/A</v>
      </c>
    </row>
    <row r="97" spans="1:9">
      <c r="A97">
        <v>87</v>
      </c>
      <c r="B97" s="176">
        <f t="shared" si="10"/>
        <v>3.90625E-3</v>
      </c>
      <c r="C97" s="144">
        <f t="shared" ca="1" si="11"/>
        <v>74172.526379616902</v>
      </c>
      <c r="D97" s="144">
        <f t="shared" ca="1" si="15"/>
        <v>36563.198613755063</v>
      </c>
      <c r="E97" s="144">
        <f t="shared" ca="1" si="16"/>
        <v>73126.397227510126</v>
      </c>
      <c r="F97" s="144">
        <f t="shared" ca="1" si="17"/>
        <v>109689.5958412652</v>
      </c>
      <c r="G97" s="144" t="e">
        <f t="shared" ca="1" si="12"/>
        <v>#N/A</v>
      </c>
      <c r="H97" s="144">
        <f t="shared" ca="1" si="13"/>
        <v>1200000</v>
      </c>
      <c r="I97" t="e">
        <f t="shared" ca="1" si="14"/>
        <v>#N/A</v>
      </c>
    </row>
    <row r="98" spans="1:9">
      <c r="A98">
        <v>88</v>
      </c>
      <c r="B98" s="176">
        <f t="shared" si="10"/>
        <v>4.4444444444444444E-3</v>
      </c>
      <c r="C98" s="144">
        <f t="shared" ca="1" si="11"/>
        <v>84508.963347475234</v>
      </c>
      <c r="D98" s="144">
        <f t="shared" ca="1" si="15"/>
        <v>36563.198613755063</v>
      </c>
      <c r="E98" s="144">
        <f t="shared" ca="1" si="16"/>
        <v>73126.397227510126</v>
      </c>
      <c r="F98" s="144">
        <f t="shared" ca="1" si="17"/>
        <v>109689.5958412652</v>
      </c>
      <c r="G98" s="144" t="e">
        <f t="shared" ca="1" si="12"/>
        <v>#N/A</v>
      </c>
      <c r="H98" s="144">
        <f t="shared" ca="1" si="13"/>
        <v>1200000</v>
      </c>
      <c r="I98" t="e">
        <f t="shared" ca="1" si="14"/>
        <v>#N/A</v>
      </c>
    </row>
    <row r="99" spans="1:9">
      <c r="A99">
        <v>89</v>
      </c>
      <c r="B99" s="176">
        <f t="shared" si="10"/>
        <v>5.1020408163265302E-3</v>
      </c>
      <c r="C99" s="144">
        <f t="shared" ca="1" si="11"/>
        <v>97138.605883581273</v>
      </c>
      <c r="D99" s="144">
        <f t="shared" ca="1" si="15"/>
        <v>36563.198613755063</v>
      </c>
      <c r="E99" s="144">
        <f t="shared" ca="1" si="16"/>
        <v>73126.397227510126</v>
      </c>
      <c r="F99" s="144">
        <f t="shared" ca="1" si="17"/>
        <v>109689.5958412652</v>
      </c>
      <c r="G99" s="144" t="e">
        <f t="shared" ca="1" si="12"/>
        <v>#N/A</v>
      </c>
      <c r="H99" s="144">
        <f t="shared" ca="1" si="13"/>
        <v>1200000</v>
      </c>
      <c r="I99" t="e">
        <f t="shared" ca="1" si="14"/>
        <v>#N/A</v>
      </c>
    </row>
    <row r="100" spans="1:9">
      <c r="A100">
        <v>90</v>
      </c>
      <c r="B100" s="176">
        <f t="shared" si="10"/>
        <v>5.9171597633136102E-3</v>
      </c>
      <c r="C100" s="144">
        <f t="shared" ca="1" si="11"/>
        <v>112793.59025551438</v>
      </c>
      <c r="D100" s="144">
        <f t="shared" ca="1" si="15"/>
        <v>36563.198613755063</v>
      </c>
      <c r="E100" s="144">
        <f t="shared" ca="1" si="16"/>
        <v>73126.397227510126</v>
      </c>
      <c r="F100" s="144">
        <f t="shared" ca="1" si="17"/>
        <v>109689.5958412652</v>
      </c>
      <c r="G100" s="144" t="e">
        <f t="shared" ca="1" si="12"/>
        <v>#N/A</v>
      </c>
      <c r="H100" s="144" t="e">
        <f t="shared" ca="1" si="13"/>
        <v>#N/A</v>
      </c>
      <c r="I100">
        <f t="shared" ca="1" si="14"/>
        <v>1200000</v>
      </c>
    </row>
    <row r="101" spans="1:9">
      <c r="A101">
        <v>91</v>
      </c>
      <c r="B101" s="176">
        <f t="shared" si="10"/>
        <v>6.9444444444444441E-3</v>
      </c>
      <c r="C101" s="144">
        <f t="shared" ca="1" si="11"/>
        <v>132523.38023043005</v>
      </c>
      <c r="D101" s="144">
        <f t="shared" ca="1" si="15"/>
        <v>36563.198613755063</v>
      </c>
      <c r="E101" s="144">
        <f t="shared" ca="1" si="16"/>
        <v>73126.397227510126</v>
      </c>
      <c r="F101" s="144">
        <f t="shared" ca="1" si="17"/>
        <v>109689.5958412652</v>
      </c>
      <c r="G101" s="144" t="e">
        <f t="shared" ca="1" si="12"/>
        <v>#N/A</v>
      </c>
      <c r="H101" s="144" t="e">
        <f t="shared" ca="1" si="13"/>
        <v>#N/A</v>
      </c>
      <c r="I101">
        <f t="shared" ca="1" si="14"/>
        <v>1200000</v>
      </c>
    </row>
    <row r="102" spans="1:9">
      <c r="A102">
        <v>92</v>
      </c>
      <c r="B102" s="176">
        <f t="shared" si="10"/>
        <v>8.2644628099173556E-3</v>
      </c>
      <c r="C102" s="144">
        <f t="shared" ca="1" si="11"/>
        <v>157875.34506761926</v>
      </c>
      <c r="D102" s="144">
        <f t="shared" ca="1" si="15"/>
        <v>36563.198613755063</v>
      </c>
      <c r="E102" s="144">
        <f t="shared" ca="1" si="16"/>
        <v>73126.397227510126</v>
      </c>
      <c r="F102" s="144">
        <f t="shared" ca="1" si="17"/>
        <v>109689.5958412652</v>
      </c>
      <c r="G102" s="144" t="e">
        <f t="shared" ca="1" si="12"/>
        <v>#N/A</v>
      </c>
      <c r="H102" s="144" t="e">
        <f t="shared" ca="1" si="13"/>
        <v>#N/A</v>
      </c>
      <c r="I102">
        <f t="shared" ca="1" si="14"/>
        <v>1200000</v>
      </c>
    </row>
    <row r="103" spans="1:9">
      <c r="A103">
        <v>93</v>
      </c>
      <c r="B103" s="176">
        <f t="shared" si="10"/>
        <v>1.0000000000000002E-2</v>
      </c>
      <c r="C103" s="144">
        <f t="shared" ca="1" si="11"/>
        <v>191207.66753181934</v>
      </c>
      <c r="D103" s="144">
        <f t="shared" ca="1" si="15"/>
        <v>36563.198613755063</v>
      </c>
      <c r="E103" s="144">
        <f t="shared" ca="1" si="16"/>
        <v>73126.397227510126</v>
      </c>
      <c r="F103" s="144">
        <f t="shared" ca="1" si="17"/>
        <v>109689.5958412652</v>
      </c>
      <c r="G103" s="144" t="e">
        <f t="shared" ca="1" si="12"/>
        <v>#N/A</v>
      </c>
      <c r="H103" s="144" t="e">
        <f t="shared" ca="1" si="13"/>
        <v>#N/A</v>
      </c>
      <c r="I103">
        <f t="shared" ca="1" si="14"/>
        <v>1200000</v>
      </c>
    </row>
    <row r="104" spans="1:9">
      <c r="A104">
        <v>94</v>
      </c>
      <c r="B104" s="176">
        <f t="shared" si="10"/>
        <v>1.2345679012345678E-2</v>
      </c>
      <c r="C104" s="144">
        <f t="shared" ca="1" si="11"/>
        <v>236258.23152076456</v>
      </c>
      <c r="D104" s="144">
        <f t="shared" ca="1" si="15"/>
        <v>36563.198613755063</v>
      </c>
      <c r="E104" s="144">
        <f t="shared" ca="1" si="16"/>
        <v>73126.397227510126</v>
      </c>
      <c r="F104" s="144">
        <f t="shared" ca="1" si="17"/>
        <v>109689.5958412652</v>
      </c>
      <c r="G104" s="144" t="e">
        <f t="shared" ca="1" si="12"/>
        <v>#N/A</v>
      </c>
      <c r="H104" s="144" t="e">
        <f t="shared" ca="1" si="13"/>
        <v>#N/A</v>
      </c>
      <c r="I104">
        <f t="shared" ca="1" si="14"/>
        <v>1200000</v>
      </c>
    </row>
    <row r="105" spans="1:9">
      <c r="A105">
        <v>95</v>
      </c>
      <c r="B105" s="176">
        <f t="shared" si="10"/>
        <v>1.5625E-2</v>
      </c>
      <c r="C105" s="144">
        <f t="shared" ca="1" si="11"/>
        <v>299240.10551846761</v>
      </c>
      <c r="D105" s="144">
        <f t="shared" ca="1" si="15"/>
        <v>36563.198613755063</v>
      </c>
      <c r="E105" s="144">
        <f t="shared" ca="1" si="16"/>
        <v>73126.397227510126</v>
      </c>
      <c r="F105" s="144">
        <f t="shared" ca="1" si="17"/>
        <v>109689.5958412652</v>
      </c>
      <c r="G105" s="144" t="e">
        <f t="shared" ca="1" si="12"/>
        <v>#N/A</v>
      </c>
      <c r="H105" s="144" t="e">
        <f t="shared" ca="1" si="13"/>
        <v>#N/A</v>
      </c>
      <c r="I105">
        <f t="shared" ca="1" si="14"/>
        <v>1200000</v>
      </c>
    </row>
    <row r="106" spans="1:9">
      <c r="A106">
        <v>96</v>
      </c>
      <c r="B106" s="176">
        <f t="shared" si="10"/>
        <v>2.0408163265306121E-2</v>
      </c>
      <c r="C106" s="144">
        <f t="shared" ca="1" si="11"/>
        <v>391104.42353432509</v>
      </c>
      <c r="D106" s="144">
        <f t="shared" ca="1" si="15"/>
        <v>36563.198613755063</v>
      </c>
      <c r="E106" s="144">
        <f t="shared" ca="1" si="16"/>
        <v>73126.397227510126</v>
      </c>
      <c r="F106" s="144">
        <f t="shared" ca="1" si="17"/>
        <v>109689.5958412652</v>
      </c>
      <c r="G106" s="144" t="e">
        <f t="shared" ca="1" si="12"/>
        <v>#N/A</v>
      </c>
      <c r="H106" s="144" t="e">
        <f t="shared" ca="1" si="13"/>
        <v>#N/A</v>
      </c>
      <c r="I106">
        <f t="shared" ca="1" si="14"/>
        <v>1200000</v>
      </c>
    </row>
    <row r="107" spans="1:9">
      <c r="A107">
        <v>97</v>
      </c>
      <c r="B107" s="176">
        <f>(-1/(A107-$C$9))^$C$7</f>
        <v>2.7777777777777776E-2</v>
      </c>
      <c r="C107" s="144">
        <f ca="1">B107/$B$111*($C$5-$C$8*100)+$C$8</f>
        <v>532643.52092172019</v>
      </c>
      <c r="D107" s="144">
        <f t="shared" ca="1" si="15"/>
        <v>36563.198613755063</v>
      </c>
      <c r="E107" s="144">
        <f t="shared" ca="1" si="16"/>
        <v>73126.397227510126</v>
      </c>
      <c r="F107" s="144">
        <f t="shared" ca="1" si="17"/>
        <v>109689.5958412652</v>
      </c>
      <c r="G107" s="144" t="e">
        <f t="shared" ca="1" si="12"/>
        <v>#N/A</v>
      </c>
      <c r="H107" s="144" t="e">
        <f t="shared" ca="1" si="13"/>
        <v>#N/A</v>
      </c>
      <c r="I107">
        <f t="shared" ca="1" si="14"/>
        <v>1200000</v>
      </c>
    </row>
    <row r="108" spans="1:9">
      <c r="A108">
        <v>98</v>
      </c>
      <c r="B108" s="176">
        <f>(-1/(A108-$C$9))^$C$7</f>
        <v>4.0000000000000008E-2</v>
      </c>
      <c r="C108" s="144">
        <f ca="1">B108/$B$111*($C$5-$C$8*100)+$C$8</f>
        <v>767380.67012727738</v>
      </c>
      <c r="D108" s="144">
        <f t="shared" ca="1" si="15"/>
        <v>36563.198613755063</v>
      </c>
      <c r="E108" s="144">
        <f t="shared" ca="1" si="16"/>
        <v>73126.397227510126</v>
      </c>
      <c r="F108" s="144">
        <f t="shared" ca="1" si="17"/>
        <v>109689.5958412652</v>
      </c>
      <c r="G108" s="144" t="e">
        <f t="shared" ca="1" si="12"/>
        <v>#N/A</v>
      </c>
      <c r="H108" s="144" t="e">
        <f t="shared" ca="1" si="13"/>
        <v>#N/A</v>
      </c>
      <c r="I108">
        <f t="shared" ca="1" si="14"/>
        <v>1200000</v>
      </c>
    </row>
    <row r="109" spans="1:9">
      <c r="A109">
        <v>99</v>
      </c>
      <c r="B109" s="176">
        <f>(-1/(A109-$C$9))^$C$7</f>
        <v>6.25E-2</v>
      </c>
      <c r="C109" s="144">
        <f ca="1">B109/$B$111*($C$5-$C$8*100)+$C$8</f>
        <v>1199510.4220738704</v>
      </c>
      <c r="D109" s="144">
        <f t="shared" ca="1" si="15"/>
        <v>36563.198613755063</v>
      </c>
      <c r="E109" s="144">
        <f t="shared" ca="1" si="16"/>
        <v>73126.397227510126</v>
      </c>
      <c r="F109" s="144">
        <f t="shared" ca="1" si="17"/>
        <v>109689.5958412652</v>
      </c>
      <c r="G109" s="144" t="e">
        <f t="shared" ca="1" si="12"/>
        <v>#N/A</v>
      </c>
      <c r="H109" s="144" t="e">
        <f t="shared" ca="1" si="13"/>
        <v>#N/A</v>
      </c>
      <c r="I109">
        <f t="shared" ca="1" si="14"/>
        <v>1200000</v>
      </c>
    </row>
    <row r="110" spans="1:9">
      <c r="A110">
        <v>100</v>
      </c>
      <c r="B110" s="176">
        <f>(-1/(A110-$C$9))^$C$7</f>
        <v>0.1111111111111111</v>
      </c>
      <c r="C110" s="144">
        <f ca="1">B110/$B$111*($C$5-$C$8*100)+$C$8</f>
        <v>2133124.0836868808</v>
      </c>
      <c r="D110" s="144">
        <f t="shared" ca="1" si="15"/>
        <v>36563.198613755063</v>
      </c>
      <c r="E110" s="144">
        <f t="shared" ca="1" si="16"/>
        <v>73126.397227510126</v>
      </c>
      <c r="F110" s="144">
        <f t="shared" ca="1" si="17"/>
        <v>109689.5958412652</v>
      </c>
      <c r="G110" s="144" t="e">
        <f t="shared" ca="1" si="12"/>
        <v>#N/A</v>
      </c>
      <c r="H110" s="144" t="e">
        <f t="shared" ca="1" si="13"/>
        <v>#N/A</v>
      </c>
      <c r="I110">
        <f t="shared" ca="1" si="14"/>
        <v>1200000</v>
      </c>
    </row>
    <row r="111" spans="1:9" ht="15" thickBot="1">
      <c r="B111" s="177">
        <f>SUM(B11:B110)</f>
        <v>0.38517804666795735</v>
      </c>
      <c r="C111" s="178">
        <f ca="1">SUM(C11:C110)</f>
        <v>7312639.7227510121</v>
      </c>
      <c r="D111" s="144"/>
      <c r="E111" s="144"/>
      <c r="F111" s="144"/>
      <c r="G111" s="144"/>
      <c r="H111" s="144"/>
    </row>
    <row r="112" spans="1:9" ht="15" thickTop="1"/>
  </sheetData>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93"/>
  <sheetViews>
    <sheetView topLeftCell="A67" zoomScale="80" zoomScaleNormal="80" workbookViewId="0">
      <selection activeCell="A93" sqref="A93"/>
    </sheetView>
  </sheetViews>
  <sheetFormatPr baseColWidth="10" defaultRowHeight="14.25"/>
  <cols>
    <col min="1" max="1" width="11.19921875" customWidth="1"/>
    <col min="2" max="2" width="17.796875" customWidth="1"/>
    <col min="3" max="3" width="12.19921875" customWidth="1"/>
    <col min="4" max="5" width="14.5" customWidth="1"/>
    <col min="6" max="6" width="13.3984375" bestFit="1" customWidth="1"/>
    <col min="8" max="8" width="13.3984375" bestFit="1" customWidth="1"/>
    <col min="9" max="9" width="13.3984375" customWidth="1"/>
  </cols>
  <sheetData>
    <row r="1" spans="1:10" ht="22.5">
      <c r="A1" s="28" t="s">
        <v>164</v>
      </c>
      <c r="E1" s="29" t="s">
        <v>156</v>
      </c>
    </row>
    <row r="4" spans="1:10">
      <c r="B4" s="17" t="s">
        <v>166</v>
      </c>
    </row>
    <row r="5" spans="1:10" ht="43.5" thickBot="1">
      <c r="B5" s="72" t="s">
        <v>165</v>
      </c>
      <c r="C5" s="72" t="s">
        <v>167</v>
      </c>
      <c r="D5" s="41" t="s">
        <v>6</v>
      </c>
      <c r="E5" s="76"/>
    </row>
    <row r="6" spans="1:10">
      <c r="A6" s="32">
        <v>38336</v>
      </c>
      <c r="B6" s="35">
        <f>Tabelle2!$B$44*1000</f>
        <v>2262520</v>
      </c>
      <c r="C6" s="73"/>
      <c r="D6" s="42">
        <f>Tabelle0!$G6</f>
        <v>781300</v>
      </c>
      <c r="E6" s="42"/>
      <c r="H6" s="75">
        <f>B6</f>
        <v>2262520</v>
      </c>
      <c r="I6" s="75">
        <f>H6-B6</f>
        <v>0</v>
      </c>
    </row>
    <row r="7" spans="1:10">
      <c r="A7" s="32">
        <v>38367</v>
      </c>
      <c r="B7" s="35"/>
      <c r="C7" s="73"/>
      <c r="D7" s="42">
        <f>Tabelle0!$G7</f>
        <v>802900</v>
      </c>
      <c r="E7" s="77">
        <f>D7/D6-1</f>
        <v>2.7646230641239056E-2</v>
      </c>
      <c r="H7" s="75">
        <f>H6-D6+D7</f>
        <v>2284120</v>
      </c>
      <c r="I7" s="75"/>
      <c r="J7" s="77">
        <f>H7/H6-1</f>
        <v>9.5468769336846115E-3</v>
      </c>
    </row>
    <row r="8" spans="1:10">
      <c r="A8" s="32">
        <v>38398</v>
      </c>
      <c r="B8" s="35"/>
      <c r="C8" s="73"/>
      <c r="D8" s="42">
        <f>Tabelle0!$G8</f>
        <v>808900</v>
      </c>
      <c r="E8" s="77">
        <f t="shared" ref="E8:E18" si="0">D8/D7-1</f>
        <v>7.47291069871725E-3</v>
      </c>
      <c r="H8" s="75">
        <f t="shared" ref="H8:H18" si="1">H7-D7+D8</f>
        <v>2290120</v>
      </c>
      <c r="I8" s="75"/>
      <c r="J8" s="77">
        <f t="shared" ref="J8:J71" si="2">H8/H7-1</f>
        <v>2.6268322154703316E-3</v>
      </c>
    </row>
    <row r="9" spans="1:10">
      <c r="A9" s="32">
        <v>38426</v>
      </c>
      <c r="B9" s="35"/>
      <c r="C9" s="73"/>
      <c r="D9" s="42">
        <f>Tabelle0!$G9</f>
        <v>811500</v>
      </c>
      <c r="E9" s="77">
        <f t="shared" si="0"/>
        <v>3.2142415626159604E-3</v>
      </c>
      <c r="H9" s="75">
        <f t="shared" si="1"/>
        <v>2292720</v>
      </c>
      <c r="I9" s="75"/>
      <c r="J9" s="77">
        <f t="shared" si="2"/>
        <v>1.1353116867238722E-3</v>
      </c>
    </row>
    <row r="10" spans="1:10">
      <c r="A10" s="32">
        <v>38457</v>
      </c>
      <c r="B10" s="35"/>
      <c r="C10" s="73"/>
      <c r="D10" s="42">
        <f>Tabelle0!$G10</f>
        <v>816300</v>
      </c>
      <c r="E10" s="77">
        <f t="shared" si="0"/>
        <v>5.9149722735674093E-3</v>
      </c>
      <c r="H10" s="75">
        <f t="shared" si="1"/>
        <v>2297520</v>
      </c>
      <c r="I10" s="75"/>
      <c r="J10" s="77">
        <f t="shared" si="2"/>
        <v>2.0935831675912286E-3</v>
      </c>
    </row>
    <row r="11" spans="1:10">
      <c r="A11" s="32">
        <v>38487</v>
      </c>
      <c r="B11" s="35"/>
      <c r="C11" s="73"/>
      <c r="D11" s="42">
        <f>Tabelle0!$G11</f>
        <v>826800</v>
      </c>
      <c r="E11" s="77">
        <f t="shared" si="0"/>
        <v>1.2862918044836524E-2</v>
      </c>
      <c r="H11" s="75">
        <f t="shared" si="1"/>
        <v>2308020</v>
      </c>
      <c r="I11" s="75"/>
      <c r="J11" s="77">
        <f t="shared" si="2"/>
        <v>4.5701452000417309E-3</v>
      </c>
    </row>
    <row r="12" spans="1:10">
      <c r="A12" s="32">
        <v>38518</v>
      </c>
      <c r="B12" s="35"/>
      <c r="C12" s="73"/>
      <c r="D12" s="42">
        <f>Tabelle0!$G12</f>
        <v>840400</v>
      </c>
      <c r="E12" s="77">
        <f t="shared" si="0"/>
        <v>1.644895984518624E-2</v>
      </c>
      <c r="H12" s="75">
        <f t="shared" si="1"/>
        <v>2321620</v>
      </c>
      <c r="I12" s="75"/>
      <c r="J12" s="77">
        <f t="shared" si="2"/>
        <v>5.8924965988162992E-3</v>
      </c>
    </row>
    <row r="13" spans="1:10">
      <c r="A13" s="32">
        <v>38548</v>
      </c>
      <c r="B13" s="35"/>
      <c r="C13" s="73"/>
      <c r="D13" s="42">
        <f>Tabelle0!$G13</f>
        <v>843100</v>
      </c>
      <c r="E13" s="77">
        <f t="shared" si="0"/>
        <v>3.2127558305568016E-3</v>
      </c>
      <c r="H13" s="75">
        <f t="shared" si="1"/>
        <v>2324320</v>
      </c>
      <c r="I13" s="75"/>
      <c r="J13" s="77">
        <f t="shared" si="2"/>
        <v>1.1629810218727332E-3</v>
      </c>
    </row>
    <row r="14" spans="1:10">
      <c r="A14" s="32">
        <v>38579</v>
      </c>
      <c r="B14" s="35"/>
      <c r="C14" s="73"/>
      <c r="D14" s="42">
        <f>Tabelle0!$G14</f>
        <v>843700</v>
      </c>
      <c r="E14" s="77">
        <f t="shared" si="0"/>
        <v>7.1165935238992617E-4</v>
      </c>
      <c r="H14" s="75">
        <f t="shared" si="1"/>
        <v>2324920</v>
      </c>
      <c r="I14" s="75"/>
      <c r="J14" s="77">
        <f t="shared" si="2"/>
        <v>2.5814001514423701E-4</v>
      </c>
    </row>
    <row r="15" spans="1:10">
      <c r="A15" s="32">
        <v>38610</v>
      </c>
      <c r="B15" s="35"/>
      <c r="C15" s="73"/>
      <c r="D15" s="42">
        <f>Tabelle0!$G15</f>
        <v>852000</v>
      </c>
      <c r="E15" s="77">
        <f t="shared" si="0"/>
        <v>9.837620007111525E-3</v>
      </c>
      <c r="H15" s="75">
        <f t="shared" si="1"/>
        <v>2333220</v>
      </c>
      <c r="I15" s="75"/>
      <c r="J15" s="77">
        <f t="shared" si="2"/>
        <v>3.5700153123547906E-3</v>
      </c>
    </row>
    <row r="16" spans="1:10">
      <c r="A16" s="32">
        <v>38640</v>
      </c>
      <c r="B16" s="35"/>
      <c r="C16" s="73"/>
      <c r="D16" s="42">
        <f>Tabelle0!$G16</f>
        <v>856000</v>
      </c>
      <c r="E16" s="77">
        <f t="shared" si="0"/>
        <v>4.6948356807512415E-3</v>
      </c>
      <c r="H16" s="75">
        <f t="shared" si="1"/>
        <v>2337220</v>
      </c>
      <c r="I16" s="75"/>
      <c r="J16" s="77">
        <f t="shared" si="2"/>
        <v>1.7143689836363052E-3</v>
      </c>
    </row>
    <row r="17" spans="1:11">
      <c r="A17" s="32">
        <v>38671</v>
      </c>
      <c r="B17" s="35"/>
      <c r="C17" s="73"/>
      <c r="D17" s="42">
        <f>Tabelle0!$G17</f>
        <v>873700</v>
      </c>
      <c r="E17" s="77">
        <f t="shared" si="0"/>
        <v>2.0677570093458053E-2</v>
      </c>
      <c r="H17" s="75">
        <f t="shared" si="1"/>
        <v>2354920</v>
      </c>
      <c r="I17" s="75"/>
      <c r="J17" s="77">
        <f t="shared" si="2"/>
        <v>7.5730996654144178E-3</v>
      </c>
    </row>
    <row r="18" spans="1:11">
      <c r="A18" s="32">
        <v>38701</v>
      </c>
      <c r="B18" s="35">
        <f>Tabelle2!$B$45*1000</f>
        <v>2288310</v>
      </c>
      <c r="C18" s="74">
        <f>B18/B6-1</f>
        <v>1.139879426480217E-2</v>
      </c>
      <c r="D18" s="42">
        <f>Tabelle0!$G18</f>
        <v>869300</v>
      </c>
      <c r="E18" s="77">
        <f t="shared" si="0"/>
        <v>-5.0360535652970162E-3</v>
      </c>
      <c r="F18" s="75">
        <f>D18-D6</f>
        <v>88000</v>
      </c>
      <c r="G18" s="75"/>
      <c r="H18" s="75">
        <f t="shared" si="1"/>
        <v>2350520</v>
      </c>
      <c r="I18" s="75">
        <f>H18-B18</f>
        <v>62210</v>
      </c>
      <c r="J18" s="77">
        <f t="shared" si="2"/>
        <v>-1.8684286515040505E-3</v>
      </c>
      <c r="K18" s="78">
        <f>SUM(J7:J18)</f>
        <v>3.8275422149246507E-2</v>
      </c>
    </row>
    <row r="19" spans="1:11">
      <c r="A19" s="32">
        <v>38732</v>
      </c>
      <c r="B19" s="35"/>
      <c r="C19" s="73"/>
      <c r="D19" s="42">
        <f>Tabelle0!$G19</f>
        <v>868800</v>
      </c>
      <c r="E19" s="42"/>
      <c r="F19" s="78"/>
      <c r="H19" s="75">
        <f t="shared" ref="H19:H82" si="3">H18-D18+D19</f>
        <v>2350020</v>
      </c>
      <c r="I19" s="75"/>
      <c r="J19" s="77">
        <f t="shared" si="2"/>
        <v>-2.1271888773544134E-4</v>
      </c>
    </row>
    <row r="20" spans="1:11">
      <c r="A20" s="32">
        <v>38763</v>
      </c>
      <c r="B20" s="35"/>
      <c r="C20" s="73"/>
      <c r="D20" s="42">
        <f>Tabelle0!$G20</f>
        <v>866700</v>
      </c>
      <c r="E20" s="42"/>
      <c r="F20" s="78"/>
      <c r="H20" s="75">
        <f t="shared" si="3"/>
        <v>2347920</v>
      </c>
      <c r="I20" s="75"/>
      <c r="J20" s="77">
        <f t="shared" si="2"/>
        <v>-8.9360941609006872E-4</v>
      </c>
    </row>
    <row r="21" spans="1:11">
      <c r="A21" s="32">
        <v>38791</v>
      </c>
      <c r="B21" s="35"/>
      <c r="C21" s="73"/>
      <c r="D21" s="42">
        <f>Tabelle0!$G21</f>
        <v>876900</v>
      </c>
      <c r="E21" s="42"/>
      <c r="H21" s="75">
        <f t="shared" si="3"/>
        <v>2358120</v>
      </c>
      <c r="I21" s="75"/>
      <c r="J21" s="77">
        <f t="shared" si="2"/>
        <v>4.344270673617423E-3</v>
      </c>
    </row>
    <row r="22" spans="1:11">
      <c r="A22" s="32">
        <v>38822</v>
      </c>
      <c r="B22" s="35"/>
      <c r="C22" s="73"/>
      <c r="D22" s="42">
        <f>Tabelle0!$G22</f>
        <v>888000</v>
      </c>
      <c r="E22" s="42"/>
      <c r="H22" s="75">
        <f t="shared" si="3"/>
        <v>2369220</v>
      </c>
      <c r="I22" s="75"/>
      <c r="J22" s="77">
        <f t="shared" si="2"/>
        <v>4.7071395857716247E-3</v>
      </c>
    </row>
    <row r="23" spans="1:11">
      <c r="A23" s="32">
        <v>38852</v>
      </c>
      <c r="B23" s="35"/>
      <c r="C23" s="73"/>
      <c r="D23" s="42">
        <f>Tabelle0!$G23</f>
        <v>893700</v>
      </c>
      <c r="E23" s="42"/>
      <c r="H23" s="75">
        <f t="shared" si="3"/>
        <v>2374920</v>
      </c>
      <c r="I23" s="75"/>
      <c r="J23" s="77">
        <f t="shared" si="2"/>
        <v>2.4058550915491139E-3</v>
      </c>
    </row>
    <row r="24" spans="1:11">
      <c r="A24" s="32">
        <v>38883</v>
      </c>
      <c r="B24" s="35"/>
      <c r="C24" s="73"/>
      <c r="D24" s="42">
        <f>Tabelle0!$G24</f>
        <v>899800</v>
      </c>
      <c r="E24" s="42"/>
      <c r="H24" s="75">
        <f t="shared" si="3"/>
        <v>2381020</v>
      </c>
      <c r="I24" s="75"/>
      <c r="J24" s="77">
        <f t="shared" si="2"/>
        <v>2.5685075707813088E-3</v>
      </c>
    </row>
    <row r="25" spans="1:11">
      <c r="A25" s="32">
        <v>38913</v>
      </c>
      <c r="B25" s="35"/>
      <c r="C25" s="73"/>
      <c r="D25" s="42">
        <f>Tabelle0!$G25</f>
        <v>892500</v>
      </c>
      <c r="E25" s="42"/>
      <c r="H25" s="75">
        <f t="shared" si="3"/>
        <v>2373720</v>
      </c>
      <c r="I25" s="75"/>
      <c r="J25" s="77">
        <f t="shared" si="2"/>
        <v>-3.0659129280727893E-3</v>
      </c>
    </row>
    <row r="26" spans="1:11">
      <c r="A26" s="32">
        <v>38944</v>
      </c>
      <c r="B26" s="35"/>
      <c r="C26" s="73"/>
      <c r="D26" s="42">
        <f>Tabelle0!$G26</f>
        <v>885200</v>
      </c>
      <c r="E26" s="42"/>
      <c r="H26" s="75">
        <f t="shared" si="3"/>
        <v>2366420</v>
      </c>
      <c r="I26" s="75"/>
      <c r="J26" s="77">
        <f t="shared" si="2"/>
        <v>-3.0753416578197523E-3</v>
      </c>
    </row>
    <row r="27" spans="1:11">
      <c r="A27" s="32">
        <v>38975</v>
      </c>
      <c r="B27" s="35"/>
      <c r="C27" s="73"/>
      <c r="D27" s="42">
        <f>Tabelle0!$G27</f>
        <v>886500</v>
      </c>
      <c r="E27" s="42"/>
      <c r="H27" s="75">
        <f t="shared" si="3"/>
        <v>2367720</v>
      </c>
      <c r="I27" s="75"/>
      <c r="J27" s="77">
        <f t="shared" si="2"/>
        <v>5.493530311611039E-4</v>
      </c>
    </row>
    <row r="28" spans="1:11">
      <c r="A28" s="32">
        <v>39005</v>
      </c>
      <c r="B28" s="35"/>
      <c r="C28" s="73"/>
      <c r="D28" s="42">
        <f>Tabelle0!$G28</f>
        <v>881100</v>
      </c>
      <c r="E28" s="42"/>
      <c r="H28" s="75">
        <f t="shared" si="3"/>
        <v>2362320</v>
      </c>
      <c r="I28" s="75"/>
      <c r="J28" s="77">
        <f t="shared" si="2"/>
        <v>-2.2806750798236575E-3</v>
      </c>
    </row>
    <row r="29" spans="1:11">
      <c r="A29" s="32">
        <v>39036</v>
      </c>
      <c r="B29" s="35"/>
      <c r="C29" s="73"/>
      <c r="D29" s="42">
        <f>Tabelle0!$G29</f>
        <v>910400</v>
      </c>
      <c r="E29" s="42"/>
      <c r="H29" s="75">
        <f t="shared" si="3"/>
        <v>2391620</v>
      </c>
      <c r="I29" s="75"/>
      <c r="J29" s="77">
        <f t="shared" si="2"/>
        <v>1.2403061397270543E-2</v>
      </c>
    </row>
    <row r="30" spans="1:11">
      <c r="A30" s="32">
        <v>39066</v>
      </c>
      <c r="B30" s="35">
        <f>Tabelle2!$B$46*1000</f>
        <v>2385080</v>
      </c>
      <c r="C30" s="74">
        <f>B30/B18-1</f>
        <v>4.2288850723896765E-2</v>
      </c>
      <c r="D30" s="42">
        <f>Tabelle0!$G30</f>
        <v>920100</v>
      </c>
      <c r="E30" s="42"/>
      <c r="F30" s="75">
        <f>D30-D18</f>
        <v>50800</v>
      </c>
      <c r="H30" s="75">
        <f t="shared" si="3"/>
        <v>2401320</v>
      </c>
      <c r="I30" s="75">
        <f>H30-B30</f>
        <v>16240</v>
      </c>
      <c r="J30" s="77">
        <f t="shared" si="2"/>
        <v>4.0558282670324353E-3</v>
      </c>
      <c r="K30" s="78">
        <f>SUM(J19:J30)</f>
        <v>2.1505757647641843E-2</v>
      </c>
    </row>
    <row r="31" spans="1:11">
      <c r="A31" s="32">
        <v>39097</v>
      </c>
      <c r="B31" s="35"/>
      <c r="C31" s="73"/>
      <c r="D31" s="42">
        <f>Tabelle0!$G31</f>
        <v>914800</v>
      </c>
      <c r="E31" s="42"/>
      <c r="H31" s="75">
        <f t="shared" si="3"/>
        <v>2396020</v>
      </c>
      <c r="I31" s="75"/>
      <c r="J31" s="77">
        <f t="shared" si="2"/>
        <v>-2.2071194176536135E-3</v>
      </c>
    </row>
    <row r="32" spans="1:11">
      <c r="A32" s="32">
        <v>39128</v>
      </c>
      <c r="B32" s="35"/>
      <c r="C32" s="73"/>
      <c r="D32" s="42">
        <f>Tabelle0!$G32</f>
        <v>914700</v>
      </c>
      <c r="E32" s="42"/>
      <c r="H32" s="75">
        <f t="shared" si="3"/>
        <v>2395920</v>
      </c>
      <c r="I32" s="75"/>
      <c r="J32" s="77">
        <f t="shared" si="2"/>
        <v>-4.1735878665405401E-5</v>
      </c>
    </row>
    <row r="33" spans="1:11">
      <c r="A33" s="32">
        <v>39156</v>
      </c>
      <c r="B33" s="35"/>
      <c r="C33" s="73"/>
      <c r="D33" s="42">
        <f>Tabelle0!$G33</f>
        <v>920900</v>
      </c>
      <c r="E33" s="42"/>
      <c r="H33" s="75">
        <f t="shared" si="3"/>
        <v>2402120</v>
      </c>
      <c r="I33" s="75"/>
      <c r="J33" s="77">
        <f t="shared" si="2"/>
        <v>2.5877324785468225E-3</v>
      </c>
    </row>
    <row r="34" spans="1:11">
      <c r="A34" s="32">
        <v>39187</v>
      </c>
      <c r="B34" s="35"/>
      <c r="C34" s="73"/>
      <c r="D34" s="42">
        <f>Tabelle0!$G34</f>
        <v>920800</v>
      </c>
      <c r="E34" s="42"/>
      <c r="H34" s="75">
        <f t="shared" si="3"/>
        <v>2402020</v>
      </c>
      <c r="I34" s="75"/>
      <c r="J34" s="77">
        <f t="shared" si="2"/>
        <v>-4.1629893594019585E-5</v>
      </c>
    </row>
    <row r="35" spans="1:11">
      <c r="A35" s="32">
        <v>39217</v>
      </c>
      <c r="B35" s="35"/>
      <c r="C35" s="73"/>
      <c r="D35" s="42">
        <f>Tabelle0!$G35</f>
        <v>929100</v>
      </c>
      <c r="E35" s="42"/>
      <c r="H35" s="75">
        <f t="shared" si="3"/>
        <v>2410320</v>
      </c>
      <c r="I35" s="75"/>
      <c r="J35" s="77">
        <f t="shared" si="2"/>
        <v>3.4554250172771361E-3</v>
      </c>
    </row>
    <row r="36" spans="1:11">
      <c r="A36" s="32">
        <v>39248</v>
      </c>
      <c r="B36" s="35"/>
      <c r="C36" s="73"/>
      <c r="D36" s="42">
        <f>Tabelle0!$G36</f>
        <v>941500</v>
      </c>
      <c r="E36" s="42"/>
      <c r="H36" s="75">
        <f t="shared" si="3"/>
        <v>2422720</v>
      </c>
      <c r="I36" s="75"/>
      <c r="J36" s="77">
        <f t="shared" si="2"/>
        <v>5.144545122639288E-3</v>
      </c>
    </row>
    <row r="37" spans="1:11">
      <c r="A37" s="32">
        <v>39278</v>
      </c>
      <c r="B37" s="35"/>
      <c r="C37" s="73"/>
      <c r="D37" s="42">
        <f>Tabelle0!$G37</f>
        <v>946400</v>
      </c>
      <c r="E37" s="42"/>
      <c r="H37" s="75">
        <f t="shared" si="3"/>
        <v>2427620</v>
      </c>
      <c r="I37" s="75"/>
      <c r="J37" s="77">
        <f t="shared" si="2"/>
        <v>2.0225201426495865E-3</v>
      </c>
    </row>
    <row r="38" spans="1:11">
      <c r="A38" s="32">
        <v>39309</v>
      </c>
      <c r="B38" s="35"/>
      <c r="C38" s="73"/>
      <c r="D38" s="42">
        <f>Tabelle0!$G38</f>
        <v>938100</v>
      </c>
      <c r="E38" s="42"/>
      <c r="H38" s="75">
        <f t="shared" si="3"/>
        <v>2419320</v>
      </c>
      <c r="I38" s="75"/>
      <c r="J38" s="77">
        <f t="shared" si="2"/>
        <v>-3.4189864970629591E-3</v>
      </c>
    </row>
    <row r="39" spans="1:11">
      <c r="A39" s="32">
        <v>39340</v>
      </c>
      <c r="B39" s="35"/>
      <c r="C39" s="73"/>
      <c r="D39" s="42">
        <f>Tabelle0!$G39</f>
        <v>950100</v>
      </c>
      <c r="E39" s="42"/>
      <c r="H39" s="75">
        <f t="shared" si="3"/>
        <v>2431320</v>
      </c>
      <c r="I39" s="75"/>
      <c r="J39" s="77">
        <f t="shared" si="2"/>
        <v>4.9600714250284117E-3</v>
      </c>
    </row>
    <row r="40" spans="1:11">
      <c r="A40" s="32">
        <v>39370</v>
      </c>
      <c r="B40" s="35"/>
      <c r="C40" s="73"/>
      <c r="D40" s="42">
        <f>Tabelle0!$G40</f>
        <v>940000</v>
      </c>
      <c r="E40" s="42"/>
      <c r="H40" s="75">
        <f t="shared" si="3"/>
        <v>2421220</v>
      </c>
      <c r="I40" s="75"/>
      <c r="J40" s="77">
        <f t="shared" si="2"/>
        <v>-4.1541220407022017E-3</v>
      </c>
    </row>
    <row r="41" spans="1:11">
      <c r="A41" s="32">
        <v>39401</v>
      </c>
      <c r="B41" s="35"/>
      <c r="C41" s="73"/>
      <c r="D41" s="42">
        <f>Tabelle0!$G41</f>
        <v>972200</v>
      </c>
      <c r="E41" s="42"/>
      <c r="H41" s="75">
        <f t="shared" si="3"/>
        <v>2453420</v>
      </c>
      <c r="I41" s="75"/>
      <c r="J41" s="77">
        <f t="shared" si="2"/>
        <v>1.3299080628773829E-2</v>
      </c>
    </row>
    <row r="42" spans="1:11">
      <c r="A42" s="32">
        <v>39446</v>
      </c>
      <c r="B42" s="35">
        <f>Tabelle2!$B$47*1000</f>
        <v>2499550</v>
      </c>
      <c r="C42" s="74">
        <f>B42/B30-1</f>
        <v>4.7994197259630722E-2</v>
      </c>
      <c r="D42" s="42">
        <f>Tabelle0!$G42</f>
        <v>961670</v>
      </c>
      <c r="E42" s="42"/>
      <c r="F42" s="75">
        <f>D42-D30</f>
        <v>41570</v>
      </c>
      <c r="H42" s="75">
        <f t="shared" si="3"/>
        <v>2442890</v>
      </c>
      <c r="I42" s="75">
        <f>H42-B42</f>
        <v>-56660</v>
      </c>
      <c r="J42" s="77">
        <f t="shared" si="2"/>
        <v>-4.2919679467844363E-3</v>
      </c>
      <c r="K42" s="78">
        <f>SUM(J31:J42)</f>
        <v>1.7313813140452439E-2</v>
      </c>
    </row>
    <row r="43" spans="1:11">
      <c r="A43" s="32">
        <v>39478</v>
      </c>
      <c r="B43" s="35"/>
      <c r="C43" s="73"/>
      <c r="D43" s="42">
        <f>Tabelle0!$G43</f>
        <v>960776</v>
      </c>
      <c r="E43" s="42"/>
      <c r="H43" s="75">
        <f t="shared" si="3"/>
        <v>2441996</v>
      </c>
      <c r="I43" s="75"/>
      <c r="J43" s="77">
        <f t="shared" si="2"/>
        <v>-3.6595999001187707E-4</v>
      </c>
    </row>
    <row r="44" spans="1:11">
      <c r="A44" s="32">
        <v>39507</v>
      </c>
      <c r="B44" s="35"/>
      <c r="C44" s="73"/>
      <c r="D44" s="42">
        <f>Tabelle0!$G44</f>
        <v>957812</v>
      </c>
      <c r="E44" s="42"/>
      <c r="H44" s="75">
        <f t="shared" si="3"/>
        <v>2439032</v>
      </c>
      <c r="I44" s="75"/>
      <c r="J44" s="77">
        <f t="shared" si="2"/>
        <v>-1.213761201902086E-3</v>
      </c>
    </row>
    <row r="45" spans="1:11">
      <c r="A45" s="32">
        <v>39538</v>
      </c>
      <c r="B45" s="35"/>
      <c r="C45" s="73"/>
      <c r="D45" s="42">
        <f>Tabelle0!$G45</f>
        <v>967371</v>
      </c>
      <c r="E45" s="42"/>
      <c r="H45" s="75">
        <f t="shared" si="3"/>
        <v>2448591</v>
      </c>
      <c r="I45" s="75"/>
      <c r="J45" s="77">
        <f t="shared" si="2"/>
        <v>3.9191777721654386E-3</v>
      </c>
    </row>
    <row r="46" spans="1:11">
      <c r="A46" s="32">
        <v>39568</v>
      </c>
      <c r="B46" s="35"/>
      <c r="C46" s="73"/>
      <c r="D46" s="42">
        <f>Tabelle0!$G46</f>
        <v>956945</v>
      </c>
      <c r="E46" s="42"/>
      <c r="H46" s="75">
        <f t="shared" si="3"/>
        <v>2438165</v>
      </c>
      <c r="I46" s="75"/>
      <c r="J46" s="77">
        <f t="shared" si="2"/>
        <v>-4.2579589649720528E-3</v>
      </c>
    </row>
    <row r="47" spans="1:11">
      <c r="A47" s="32">
        <v>39599</v>
      </c>
      <c r="B47" s="35"/>
      <c r="C47" s="73"/>
      <c r="D47" s="42">
        <f>Tabelle0!$G47</f>
        <v>962117</v>
      </c>
      <c r="E47" s="42"/>
      <c r="H47" s="75">
        <f t="shared" si="3"/>
        <v>2443337</v>
      </c>
      <c r="I47" s="75"/>
      <c r="J47" s="77">
        <f t="shared" si="2"/>
        <v>2.1212674285784328E-3</v>
      </c>
    </row>
    <row r="48" spans="1:11">
      <c r="A48" s="32">
        <v>39629</v>
      </c>
      <c r="B48" s="35"/>
      <c r="C48" s="73"/>
      <c r="D48" s="42">
        <f>Tabelle0!$G48</f>
        <v>972500</v>
      </c>
      <c r="E48" s="42"/>
      <c r="H48" s="75">
        <f t="shared" si="3"/>
        <v>2453720</v>
      </c>
      <c r="I48" s="75"/>
      <c r="J48" s="77">
        <f t="shared" si="2"/>
        <v>4.249516133058906E-3</v>
      </c>
    </row>
    <row r="49" spans="1:11">
      <c r="A49" s="32">
        <v>39659</v>
      </c>
      <c r="B49" s="35"/>
      <c r="C49" s="73"/>
      <c r="D49" s="42">
        <f>Tabelle0!$G49</f>
        <v>952121</v>
      </c>
      <c r="E49" s="42"/>
      <c r="H49" s="75">
        <f t="shared" si="3"/>
        <v>2433341</v>
      </c>
      <c r="I49" s="75"/>
      <c r="J49" s="77">
        <f t="shared" si="2"/>
        <v>-8.305348613533714E-3</v>
      </c>
    </row>
    <row r="50" spans="1:11">
      <c r="A50" s="32">
        <v>39690</v>
      </c>
      <c r="B50" s="35"/>
      <c r="C50" s="73"/>
      <c r="D50" s="42">
        <f>Tabelle0!$G50</f>
        <v>953402</v>
      </c>
      <c r="E50" s="42"/>
      <c r="H50" s="75">
        <f t="shared" si="3"/>
        <v>2434622</v>
      </c>
      <c r="I50" s="75"/>
      <c r="J50" s="77">
        <f t="shared" si="2"/>
        <v>5.2643669752816535E-4</v>
      </c>
    </row>
    <row r="51" spans="1:11">
      <c r="A51" s="32">
        <v>39721</v>
      </c>
      <c r="B51" s="35"/>
      <c r="C51" s="73"/>
      <c r="D51" s="42">
        <f>Tabelle0!$G51</f>
        <v>970798</v>
      </c>
      <c r="E51" s="42"/>
      <c r="H51" s="75">
        <f t="shared" si="3"/>
        <v>2452018</v>
      </c>
      <c r="I51" s="75"/>
      <c r="J51" s="77">
        <f t="shared" si="2"/>
        <v>7.1452570460630582E-3</v>
      </c>
    </row>
    <row r="52" spans="1:11">
      <c r="A52" s="32">
        <v>39751</v>
      </c>
      <c r="B52" s="35"/>
      <c r="C52" s="73"/>
      <c r="D52" s="42">
        <f>Tabelle0!$G52</f>
        <v>1011907</v>
      </c>
      <c r="E52" s="42"/>
      <c r="H52" s="75">
        <f t="shared" si="3"/>
        <v>2493127</v>
      </c>
      <c r="I52" s="75"/>
      <c r="J52" s="77">
        <f t="shared" si="2"/>
        <v>1.6765374479306372E-2</v>
      </c>
    </row>
    <row r="53" spans="1:11">
      <c r="A53" s="32">
        <v>39782</v>
      </c>
      <c r="B53" s="35"/>
      <c r="C53" s="73"/>
      <c r="D53" s="42">
        <f>Tabelle0!$G53</f>
        <v>1022360</v>
      </c>
      <c r="E53" s="42"/>
      <c r="H53" s="75">
        <f t="shared" si="3"/>
        <v>2503580</v>
      </c>
      <c r="I53" s="75"/>
      <c r="J53" s="77">
        <f t="shared" si="2"/>
        <v>4.1927266440899835E-3</v>
      </c>
    </row>
    <row r="54" spans="1:11">
      <c r="A54" s="32">
        <v>39812</v>
      </c>
      <c r="B54" s="35">
        <f>Tabelle2!$B$48*1000</f>
        <v>2546490</v>
      </c>
      <c r="C54" s="74">
        <f>B54/B42-1</f>
        <v>1.8779380288451941E-2</v>
      </c>
      <c r="D54" s="42">
        <f>Tabelle0!$G54</f>
        <v>1028043</v>
      </c>
      <c r="E54" s="42"/>
      <c r="F54" s="75">
        <f>D54-D42</f>
        <v>66373</v>
      </c>
      <c r="H54" s="75">
        <f t="shared" si="3"/>
        <v>2509263</v>
      </c>
      <c r="I54" s="75">
        <f>H54-B54</f>
        <v>-37227</v>
      </c>
      <c r="J54" s="77">
        <f t="shared" si="2"/>
        <v>2.2699494324127656E-3</v>
      </c>
      <c r="K54" s="78">
        <f>SUM(J43:J54)</f>
        <v>2.7046676862783392E-2</v>
      </c>
    </row>
    <row r="55" spans="1:11">
      <c r="A55" s="32">
        <v>39843</v>
      </c>
      <c r="B55" s="35"/>
      <c r="C55" s="73"/>
      <c r="D55" s="42">
        <f>Tabelle0!$G55</f>
        <v>1068840</v>
      </c>
      <c r="E55" s="42"/>
      <c r="H55" s="75">
        <f t="shared" si="3"/>
        <v>2550060</v>
      </c>
      <c r="I55" s="75"/>
      <c r="J55" s="77">
        <f t="shared" si="2"/>
        <v>1.6258558787978883E-2</v>
      </c>
    </row>
    <row r="56" spans="1:11">
      <c r="A56" s="32">
        <v>39872</v>
      </c>
      <c r="B56" s="35"/>
      <c r="C56" s="73"/>
      <c r="D56" s="42">
        <f>Tabelle0!$G56</f>
        <v>1086755</v>
      </c>
      <c r="E56" s="42"/>
      <c r="H56" s="75">
        <f t="shared" si="3"/>
        <v>2567975</v>
      </c>
      <c r="I56" s="75"/>
      <c r="J56" s="77">
        <f t="shared" si="2"/>
        <v>7.0253248943161761E-3</v>
      </c>
    </row>
    <row r="57" spans="1:11">
      <c r="A57" s="32">
        <v>39902</v>
      </c>
      <c r="B57" s="35"/>
      <c r="C57" s="73"/>
      <c r="D57" s="42">
        <f>Tabelle0!$G57</f>
        <v>1085369</v>
      </c>
      <c r="E57" s="42"/>
      <c r="H57" s="75">
        <f t="shared" si="3"/>
        <v>2566589</v>
      </c>
      <c r="I57" s="75"/>
      <c r="J57" s="77">
        <f t="shared" si="2"/>
        <v>-5.3972488049924827E-4</v>
      </c>
    </row>
    <row r="58" spans="1:11">
      <c r="A58" s="32">
        <v>39933</v>
      </c>
      <c r="B58" s="35"/>
      <c r="C58" s="73"/>
      <c r="D58" s="42">
        <f>Tabelle0!$G58</f>
        <v>1102578</v>
      </c>
      <c r="E58" s="42"/>
      <c r="H58" s="75">
        <f t="shared" si="3"/>
        <v>2583798</v>
      </c>
      <c r="I58" s="75"/>
      <c r="J58" s="77">
        <f t="shared" si="2"/>
        <v>6.7050080866082329E-3</v>
      </c>
    </row>
    <row r="59" spans="1:11">
      <c r="A59" s="32">
        <v>39963</v>
      </c>
      <c r="B59" s="35"/>
      <c r="C59" s="73"/>
      <c r="D59" s="42">
        <f>Tabelle0!$G59</f>
        <v>1106185</v>
      </c>
      <c r="E59" s="42"/>
      <c r="H59" s="75">
        <f t="shared" si="3"/>
        <v>2587405</v>
      </c>
      <c r="I59" s="75"/>
      <c r="J59" s="77">
        <f t="shared" si="2"/>
        <v>1.3960069633927041E-3</v>
      </c>
    </row>
    <row r="60" spans="1:11">
      <c r="A60" s="32">
        <v>39994</v>
      </c>
      <c r="B60" s="35"/>
      <c r="C60" s="73"/>
      <c r="D60" s="42">
        <f>Tabelle0!$G60</f>
        <v>1127444</v>
      </c>
      <c r="E60" s="42"/>
      <c r="H60" s="75">
        <f t="shared" si="3"/>
        <v>2608664</v>
      </c>
      <c r="I60" s="75"/>
      <c r="J60" s="77">
        <f t="shared" si="2"/>
        <v>8.2163403100790067E-3</v>
      </c>
    </row>
    <row r="61" spans="1:11">
      <c r="A61" s="32">
        <v>40024</v>
      </c>
      <c r="B61" s="35"/>
      <c r="C61" s="73"/>
      <c r="D61" s="42">
        <f>Tabelle0!$G61</f>
        <v>1133064</v>
      </c>
      <c r="E61" s="42"/>
      <c r="H61" s="75">
        <f t="shared" si="3"/>
        <v>2614284</v>
      </c>
      <c r="I61" s="75"/>
      <c r="J61" s="77">
        <f t="shared" si="2"/>
        <v>2.1543594728949955E-3</v>
      </c>
    </row>
    <row r="62" spans="1:11">
      <c r="A62" s="32">
        <v>40055</v>
      </c>
      <c r="B62" s="35"/>
      <c r="C62" s="73"/>
      <c r="D62" s="42">
        <f>Tabelle0!$G62</f>
        <v>1144357</v>
      </c>
      <c r="E62" s="42"/>
      <c r="H62" s="75">
        <f t="shared" si="3"/>
        <v>2625577</v>
      </c>
      <c r="I62" s="75"/>
      <c r="J62" s="77">
        <f t="shared" si="2"/>
        <v>4.3197296085659698E-3</v>
      </c>
    </row>
    <row r="63" spans="1:11">
      <c r="A63" s="32">
        <v>40086</v>
      </c>
      <c r="B63" s="35"/>
      <c r="C63" s="73"/>
      <c r="D63" s="42">
        <f>Tabelle0!$G63</f>
        <v>1164596</v>
      </c>
      <c r="E63" s="42"/>
      <c r="H63" s="75">
        <f t="shared" si="3"/>
        <v>2645816</v>
      </c>
      <c r="I63" s="75"/>
      <c r="J63" s="77">
        <f t="shared" si="2"/>
        <v>7.7084008581733698E-3</v>
      </c>
    </row>
    <row r="64" spans="1:11">
      <c r="A64" s="32">
        <v>40116</v>
      </c>
      <c r="B64" s="35"/>
      <c r="C64" s="73"/>
      <c r="D64" s="42">
        <f>Tabelle0!$G64</f>
        <v>1193081</v>
      </c>
      <c r="E64" s="42"/>
      <c r="H64" s="75">
        <f t="shared" si="3"/>
        <v>2674301</v>
      </c>
      <c r="I64" s="75"/>
      <c r="J64" s="77">
        <f t="shared" si="2"/>
        <v>1.076605478234316E-2</v>
      </c>
    </row>
    <row r="65" spans="1:11">
      <c r="A65" s="32">
        <v>40147</v>
      </c>
      <c r="B65" s="35"/>
      <c r="C65" s="73"/>
      <c r="D65" s="42">
        <f>Tabelle0!$G65</f>
        <v>1218422</v>
      </c>
      <c r="E65" s="42"/>
      <c r="H65" s="75">
        <f t="shared" si="3"/>
        <v>2699642</v>
      </c>
      <c r="I65" s="75"/>
      <c r="J65" s="77">
        <f t="shared" si="2"/>
        <v>9.4757471204625077E-3</v>
      </c>
    </row>
    <row r="66" spans="1:11">
      <c r="A66" s="32">
        <v>40177</v>
      </c>
      <c r="B66" s="35">
        <f>Tabelle2!$B$49*1000</f>
        <v>2445730</v>
      </c>
      <c r="C66" s="74">
        <f>B66/B54-1</f>
        <v>-3.9568189939877985E-2</v>
      </c>
      <c r="D66" s="42">
        <f>Tabelle0!$G66</f>
        <v>1206739</v>
      </c>
      <c r="E66" s="42"/>
      <c r="F66" s="75">
        <f>D66-D54</f>
        <v>178696</v>
      </c>
      <c r="H66" s="75">
        <f t="shared" si="3"/>
        <v>2687959</v>
      </c>
      <c r="I66" s="75">
        <f>H66-B66</f>
        <v>242229</v>
      </c>
      <c r="J66" s="77">
        <f t="shared" si="2"/>
        <v>-4.327610846178831E-3</v>
      </c>
      <c r="K66" s="78">
        <f>SUM(J55:J66)</f>
        <v>6.9158195158136926E-2</v>
      </c>
    </row>
    <row r="67" spans="1:11">
      <c r="A67" s="32">
        <v>40208</v>
      </c>
      <c r="B67" s="35"/>
      <c r="C67" s="73"/>
      <c r="D67" s="42">
        <f>Tabelle0!$G67</f>
        <v>1233669</v>
      </c>
      <c r="E67" s="42"/>
      <c r="H67" s="75">
        <f t="shared" si="3"/>
        <v>2714889</v>
      </c>
      <c r="I67" s="75"/>
      <c r="J67" s="77">
        <f t="shared" si="2"/>
        <v>1.0018754006292596E-2</v>
      </c>
    </row>
    <row r="68" spans="1:11">
      <c r="A68" s="32">
        <v>40237</v>
      </c>
      <c r="B68" s="35"/>
      <c r="C68" s="73"/>
      <c r="D68" s="42">
        <f>Tabelle0!$G68</f>
        <v>1234982</v>
      </c>
      <c r="E68" s="42"/>
      <c r="H68" s="75">
        <f t="shared" si="3"/>
        <v>2716202</v>
      </c>
      <c r="I68" s="75"/>
      <c r="J68" s="77">
        <f t="shared" si="2"/>
        <v>4.8362934911883038E-4</v>
      </c>
    </row>
    <row r="69" spans="1:11">
      <c r="A69" s="32">
        <v>40267</v>
      </c>
      <c r="B69" s="35"/>
      <c r="C69" s="73"/>
      <c r="D69" s="42">
        <f>Tabelle0!$G69</f>
        <v>1223257</v>
      </c>
      <c r="E69" s="42"/>
      <c r="H69" s="75">
        <f t="shared" si="3"/>
        <v>2704477</v>
      </c>
      <c r="I69" s="75"/>
      <c r="J69" s="77">
        <f t="shared" si="2"/>
        <v>-4.3166892594880268E-3</v>
      </c>
    </row>
    <row r="70" spans="1:11">
      <c r="A70" s="32">
        <v>40298</v>
      </c>
      <c r="B70" s="35"/>
      <c r="C70" s="73"/>
      <c r="D70" s="42">
        <f>Tabelle0!$G70</f>
        <v>1264582</v>
      </c>
      <c r="E70" s="42"/>
      <c r="H70" s="75">
        <f t="shared" si="3"/>
        <v>2745802</v>
      </c>
      <c r="I70" s="75"/>
      <c r="J70" s="77">
        <f t="shared" si="2"/>
        <v>1.5280218689232683E-2</v>
      </c>
    </row>
    <row r="71" spans="1:11">
      <c r="A71" s="32">
        <v>40328</v>
      </c>
      <c r="B71" s="35"/>
      <c r="C71" s="73"/>
      <c r="D71" s="42">
        <f>Tabelle0!$G71</f>
        <v>1278849</v>
      </c>
      <c r="E71" s="42"/>
      <c r="H71" s="75">
        <f t="shared" si="3"/>
        <v>2760069</v>
      </c>
      <c r="I71" s="75"/>
      <c r="J71" s="77">
        <f t="shared" si="2"/>
        <v>5.195931826111222E-3</v>
      </c>
    </row>
    <row r="72" spans="1:11">
      <c r="A72" s="32">
        <v>40359</v>
      </c>
      <c r="B72" s="35"/>
      <c r="C72" s="73"/>
      <c r="D72" s="42">
        <f>Tabelle0!$G72</f>
        <v>1282614</v>
      </c>
      <c r="E72" s="42"/>
      <c r="H72" s="75">
        <f t="shared" si="3"/>
        <v>2763834</v>
      </c>
      <c r="I72" s="75"/>
      <c r="J72" s="77">
        <f t="shared" ref="J72:J93" si="4">H72/H71-1</f>
        <v>1.3640963323742206E-3</v>
      </c>
    </row>
    <row r="73" spans="1:11">
      <c r="A73" s="32">
        <v>40389</v>
      </c>
      <c r="B73" s="35"/>
      <c r="C73" s="73"/>
      <c r="D73" s="42">
        <f>Tabelle0!$G73</f>
        <v>1283161</v>
      </c>
      <c r="E73" s="42"/>
      <c r="H73" s="75">
        <f t="shared" si="3"/>
        <v>2764381</v>
      </c>
      <c r="I73" s="75"/>
      <c r="J73" s="77">
        <f t="shared" si="4"/>
        <v>1.9791347816111582E-4</v>
      </c>
    </row>
    <row r="74" spans="1:11">
      <c r="A74" s="32">
        <v>40420</v>
      </c>
      <c r="B74" s="35"/>
      <c r="C74" s="73"/>
      <c r="D74" s="42">
        <f>Tabelle0!$G74</f>
        <v>1287092</v>
      </c>
      <c r="E74" s="42"/>
      <c r="H74" s="75">
        <f t="shared" si="3"/>
        <v>2768312</v>
      </c>
      <c r="I74" s="75"/>
      <c r="J74" s="77">
        <f t="shared" si="4"/>
        <v>1.4220181660922204E-3</v>
      </c>
    </row>
    <row r="75" spans="1:11">
      <c r="A75" s="32">
        <v>40451</v>
      </c>
      <c r="B75" s="35"/>
      <c r="C75" s="73"/>
      <c r="D75" s="42">
        <f>Tabelle0!$G75</f>
        <v>1286512</v>
      </c>
      <c r="E75" s="42"/>
      <c r="H75" s="75">
        <f t="shared" si="3"/>
        <v>2767732</v>
      </c>
      <c r="I75" s="75"/>
      <c r="J75" s="77">
        <f t="shared" si="4"/>
        <v>-2.0951395651935822E-4</v>
      </c>
    </row>
    <row r="76" spans="1:11">
      <c r="A76" s="32">
        <v>40481</v>
      </c>
      <c r="B76" s="35"/>
      <c r="C76" s="73"/>
      <c r="D76" s="42">
        <f>Tabelle0!$G76</f>
        <v>1288798</v>
      </c>
      <c r="E76" s="42"/>
      <c r="H76" s="75">
        <f t="shared" si="3"/>
        <v>2770018</v>
      </c>
      <c r="I76" s="75"/>
      <c r="J76" s="77">
        <f t="shared" si="4"/>
        <v>8.2594702088201188E-4</v>
      </c>
    </row>
    <row r="77" spans="1:11">
      <c r="A77" s="32">
        <v>40512</v>
      </c>
      <c r="B77" s="35"/>
      <c r="C77" s="73"/>
      <c r="D77" s="42">
        <f>Tabelle0!$G77</f>
        <v>1316617</v>
      </c>
      <c r="E77" s="42"/>
      <c r="H77" s="75">
        <f t="shared" si="3"/>
        <v>2797837</v>
      </c>
      <c r="I77" s="75"/>
      <c r="J77" s="77">
        <f t="shared" si="4"/>
        <v>1.0042895028119059E-2</v>
      </c>
    </row>
    <row r="78" spans="1:11">
      <c r="A78" s="32">
        <v>40542</v>
      </c>
      <c r="B78" s="35">
        <f>Tabelle2!$B$50*1000</f>
        <v>2564400</v>
      </c>
      <c r="C78" s="74">
        <f>B78/B66-1</f>
        <v>4.8521300388840949E-2</v>
      </c>
      <c r="D78" s="42">
        <f>Tabelle0!$G78</f>
        <v>1310565</v>
      </c>
      <c r="E78" s="42"/>
      <c r="F78" s="75">
        <f>D78-D66</f>
        <v>103826</v>
      </c>
      <c r="H78" s="75">
        <f t="shared" si="3"/>
        <v>2791785</v>
      </c>
      <c r="I78" s="75">
        <f>H78-B78</f>
        <v>227385</v>
      </c>
      <c r="J78" s="77">
        <f t="shared" si="4"/>
        <v>-2.1630995658431518E-3</v>
      </c>
      <c r="K78" s="78">
        <f>SUM(J67:J78)</f>
        <v>3.8142101114533422E-2</v>
      </c>
    </row>
    <row r="79" spans="1:11">
      <c r="A79" s="32">
        <v>40573</v>
      </c>
      <c r="B79" s="35"/>
      <c r="C79" s="73"/>
      <c r="D79" s="42">
        <f>Tabelle0!$G79</f>
        <v>1322016</v>
      </c>
      <c r="E79" s="42"/>
      <c r="H79" s="75">
        <f t="shared" si="3"/>
        <v>2803236</v>
      </c>
      <c r="I79" s="75"/>
      <c r="J79" s="77">
        <f t="shared" si="4"/>
        <v>4.1016768841439788E-3</v>
      </c>
    </row>
    <row r="80" spans="1:11">
      <c r="A80" s="32">
        <v>40602</v>
      </c>
      <c r="B80" s="35"/>
      <c r="C80" s="73"/>
      <c r="D80" s="42">
        <f>Tabelle0!$G80</f>
        <v>1303234</v>
      </c>
      <c r="E80" s="42"/>
      <c r="H80" s="75">
        <f t="shared" si="3"/>
        <v>2784454</v>
      </c>
      <c r="I80" s="75"/>
      <c r="J80" s="77">
        <f t="shared" si="4"/>
        <v>-6.7001137257084453E-3</v>
      </c>
    </row>
    <row r="81" spans="1:11">
      <c r="A81" s="32">
        <v>40632</v>
      </c>
      <c r="B81" s="35"/>
      <c r="C81" s="73"/>
      <c r="D81" s="42">
        <f>Tabelle0!$G81</f>
        <v>1306609</v>
      </c>
      <c r="E81" s="42"/>
      <c r="H81" s="75">
        <f t="shared" si="3"/>
        <v>2787829</v>
      </c>
      <c r="I81" s="75"/>
      <c r="J81" s="77">
        <f t="shared" si="4"/>
        <v>1.2120868220484304E-3</v>
      </c>
    </row>
    <row r="82" spans="1:11">
      <c r="A82" s="32">
        <v>40663</v>
      </c>
      <c r="B82" s="35"/>
      <c r="C82" s="73"/>
      <c r="D82" s="42">
        <f>Tabelle0!$G82</f>
        <v>1313781</v>
      </c>
      <c r="E82" s="42"/>
      <c r="H82" s="75">
        <f t="shared" si="3"/>
        <v>2795001</v>
      </c>
      <c r="I82" s="75"/>
      <c r="J82" s="77">
        <f t="shared" si="4"/>
        <v>2.5726111608710411E-3</v>
      </c>
    </row>
    <row r="83" spans="1:11">
      <c r="A83" s="32">
        <v>40693</v>
      </c>
      <c r="B83" s="35"/>
      <c r="C83" s="73"/>
      <c r="D83" s="42">
        <f>Tabelle0!$G83</f>
        <v>1316972</v>
      </c>
      <c r="E83" s="42"/>
      <c r="H83" s="75">
        <f t="shared" ref="H83:H93" si="5">H82-D82+D83</f>
        <v>2798192</v>
      </c>
      <c r="I83" s="75"/>
      <c r="J83" s="77">
        <f t="shared" si="4"/>
        <v>1.1416811657669612E-3</v>
      </c>
    </row>
    <row r="84" spans="1:11">
      <c r="A84" s="32">
        <v>40724</v>
      </c>
      <c r="B84" s="35"/>
      <c r="C84" s="73"/>
      <c r="D84" s="42">
        <f>Tabelle0!$G84</f>
        <v>1327552</v>
      </c>
      <c r="E84" s="42"/>
      <c r="H84" s="75">
        <f t="shared" si="5"/>
        <v>2808772</v>
      </c>
      <c r="I84" s="75"/>
      <c r="J84" s="77">
        <f t="shared" si="4"/>
        <v>3.7810128826041289E-3</v>
      </c>
    </row>
    <row r="85" spans="1:11">
      <c r="A85" s="32">
        <v>40754</v>
      </c>
      <c r="B85" s="35"/>
      <c r="C85" s="73"/>
      <c r="D85" s="42">
        <f>Tabelle0!$G85</f>
        <v>1325201</v>
      </c>
      <c r="E85" s="42"/>
      <c r="H85" s="75">
        <f t="shared" si="5"/>
        <v>2806421</v>
      </c>
      <c r="I85" s="75"/>
      <c r="J85" s="77">
        <f t="shared" si="4"/>
        <v>-8.3702059120493999E-4</v>
      </c>
    </row>
    <row r="86" spans="1:11">
      <c r="A86" s="32">
        <v>40785</v>
      </c>
      <c r="B86" s="35"/>
      <c r="C86" s="73"/>
      <c r="D86" s="42">
        <f>Tabelle0!$G86</f>
        <v>1336407</v>
      </c>
      <c r="E86" s="42"/>
      <c r="H86" s="75">
        <f t="shared" si="5"/>
        <v>2817627</v>
      </c>
      <c r="I86" s="75"/>
      <c r="J86" s="77">
        <f t="shared" si="4"/>
        <v>3.992986084411454E-3</v>
      </c>
    </row>
    <row r="87" spans="1:11">
      <c r="A87" s="32">
        <v>40816</v>
      </c>
      <c r="B87" s="35"/>
      <c r="C87" s="73"/>
      <c r="D87" s="42">
        <f>Tabelle0!$G87</f>
        <v>1346348</v>
      </c>
      <c r="E87" s="42"/>
      <c r="H87" s="75">
        <f t="shared" si="5"/>
        <v>2827568</v>
      </c>
      <c r="I87" s="75"/>
      <c r="J87" s="77">
        <f t="shared" si="4"/>
        <v>3.5281462024603361E-3</v>
      </c>
    </row>
    <row r="88" spans="1:11">
      <c r="A88" s="32">
        <v>40846</v>
      </c>
      <c r="B88" s="35"/>
      <c r="C88" s="73"/>
      <c r="D88" s="42">
        <f>Tabelle0!$G88</f>
        <v>1357423</v>
      </c>
      <c r="E88" s="42"/>
      <c r="H88" s="75">
        <f t="shared" si="5"/>
        <v>2838643</v>
      </c>
      <c r="I88" s="75"/>
      <c r="J88" s="77">
        <f t="shared" si="4"/>
        <v>3.9167935130119957E-3</v>
      </c>
    </row>
    <row r="89" spans="1:11">
      <c r="A89" s="32">
        <v>40877</v>
      </c>
      <c r="B89" s="35"/>
      <c r="C89" s="73"/>
      <c r="D89" s="42">
        <f>Tabelle0!$G89</f>
        <v>1380538</v>
      </c>
      <c r="E89" s="42"/>
      <c r="H89" s="75">
        <f t="shared" si="5"/>
        <v>2861758</v>
      </c>
      <c r="I89" s="75"/>
      <c r="J89" s="77">
        <f t="shared" si="4"/>
        <v>8.1429753582962228E-3</v>
      </c>
    </row>
    <row r="90" spans="1:11">
      <c r="A90" s="32">
        <v>40907</v>
      </c>
      <c r="B90" s="35">
        <f>Tabelle2!$B$51*1000</f>
        <v>2693560</v>
      </c>
      <c r="C90" s="74">
        <f>B90/B78-1</f>
        <v>5.0366557479332386E-2</v>
      </c>
      <c r="D90" s="42">
        <f>Tabelle0!$G90</f>
        <v>1383015</v>
      </c>
      <c r="E90" s="42"/>
      <c r="F90" s="75">
        <f>D90-D78</f>
        <v>72450</v>
      </c>
      <c r="H90" s="75">
        <f t="shared" si="5"/>
        <v>2864235</v>
      </c>
      <c r="I90" s="75">
        <f>H90-B90</f>
        <v>170675</v>
      </c>
      <c r="J90" s="77">
        <f t="shared" si="4"/>
        <v>8.6555187405790157E-4</v>
      </c>
      <c r="K90" s="78">
        <f>SUM(J79:J90)</f>
        <v>2.5718387630759065E-2</v>
      </c>
    </row>
    <row r="91" spans="1:11">
      <c r="A91" s="32">
        <v>40938</v>
      </c>
      <c r="B91" s="35"/>
      <c r="C91" s="73"/>
      <c r="D91" s="42">
        <f>Tabelle0!$G91</f>
        <v>1380460</v>
      </c>
      <c r="E91" s="42"/>
      <c r="H91" s="75">
        <f t="shared" si="5"/>
        <v>2861680</v>
      </c>
      <c r="I91" s="75"/>
      <c r="J91" s="77">
        <f t="shared" si="4"/>
        <v>-8.9203574427376697E-4</v>
      </c>
      <c r="K91" s="78"/>
    </row>
    <row r="92" spans="1:11">
      <c r="A92" s="32">
        <v>40968</v>
      </c>
      <c r="B92" s="35"/>
      <c r="C92" s="73"/>
      <c r="D92" s="42">
        <f>Tabelle0!$G92</f>
        <v>1389733</v>
      </c>
      <c r="E92" s="42"/>
      <c r="H92" s="75">
        <f t="shared" si="5"/>
        <v>2870953</v>
      </c>
      <c r="I92" s="75"/>
      <c r="J92" s="77">
        <f t="shared" si="4"/>
        <v>3.2404042380700382E-3</v>
      </c>
    </row>
    <row r="93" spans="1:11">
      <c r="A93" s="32">
        <v>40998</v>
      </c>
      <c r="B93" s="35"/>
      <c r="C93" s="73"/>
      <c r="D93" s="42">
        <f>Tabelle0!$G93</f>
        <v>1398388</v>
      </c>
      <c r="E93" s="42"/>
      <c r="H93" s="75">
        <f t="shared" si="5"/>
        <v>2879608</v>
      </c>
      <c r="I93" s="75"/>
      <c r="J93" s="77">
        <f t="shared" si="4"/>
        <v>3.0146784012137218E-3</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45"/>
  <sheetViews>
    <sheetView topLeftCell="A14" zoomScale="80" zoomScaleNormal="80" workbookViewId="0">
      <selection activeCell="B2" sqref="B2:E44"/>
    </sheetView>
  </sheetViews>
  <sheetFormatPr baseColWidth="10" defaultRowHeight="14.25"/>
  <cols>
    <col min="1" max="1" width="1.8984375" customWidth="1"/>
    <col min="2" max="2" width="28.296875" customWidth="1"/>
    <col min="3" max="3" width="33.796875" customWidth="1"/>
    <col min="4" max="4" width="18.3984375" customWidth="1"/>
    <col min="5" max="5" width="22.3984375" customWidth="1"/>
    <col min="6" max="6" width="1.796875" customWidth="1"/>
    <col min="7" max="7" width="12.69921875" customWidth="1"/>
    <col min="8" max="8" width="14.09765625" customWidth="1"/>
  </cols>
  <sheetData>
    <row r="1" spans="1:8">
      <c r="A1" s="149"/>
      <c r="B1" s="149"/>
      <c r="C1" s="149"/>
      <c r="D1" s="149"/>
    </row>
    <row r="2" spans="1:8" ht="22.5">
      <c r="A2" s="149"/>
      <c r="B2" s="323" t="s">
        <v>112</v>
      </c>
      <c r="C2" s="324"/>
      <c r="D2" s="219"/>
      <c r="E2" s="222" t="s">
        <v>286</v>
      </c>
    </row>
    <row r="3" spans="1:8">
      <c r="A3" s="149"/>
      <c r="B3" s="196" t="s">
        <v>268</v>
      </c>
      <c r="C3" s="201">
        <f>Tabelle1!$M$5</f>
        <v>45290</v>
      </c>
      <c r="D3" s="149"/>
      <c r="E3" s="192"/>
    </row>
    <row r="4" spans="1:8" ht="60" customHeight="1" thickBot="1">
      <c r="A4" s="149"/>
      <c r="B4" s="311" t="s">
        <v>118</v>
      </c>
      <c r="C4" s="313"/>
      <c r="D4" s="312"/>
      <c r="E4" s="192"/>
    </row>
    <row r="5" spans="1:8" ht="50.25" customHeight="1" thickTop="1">
      <c r="A5" s="149"/>
      <c r="B5" s="326" t="s">
        <v>149</v>
      </c>
      <c r="C5" s="327"/>
      <c r="D5" s="283"/>
      <c r="E5" s="192"/>
      <c r="G5" s="149" t="s">
        <v>177</v>
      </c>
      <c r="H5" s="149"/>
    </row>
    <row r="6" spans="1:8" ht="35.25" customHeight="1">
      <c r="A6" s="149"/>
      <c r="B6" s="197"/>
      <c r="C6" s="211"/>
      <c r="D6" s="220" t="s">
        <v>249</v>
      </c>
      <c r="E6" s="192"/>
      <c r="G6" s="149"/>
      <c r="H6" s="149"/>
    </row>
    <row r="7" spans="1:8">
      <c r="A7" s="149"/>
      <c r="B7" s="188" t="s">
        <v>133</v>
      </c>
      <c r="C7" s="202">
        <f ca="1">Tabelle1!$L$7</f>
        <v>9016.4500000000007</v>
      </c>
      <c r="D7" s="212">
        <f ca="1">Tabelle1!$L$9</f>
        <v>0</v>
      </c>
      <c r="E7" s="192"/>
      <c r="G7" s="246" t="s">
        <v>175</v>
      </c>
      <c r="H7" s="247">
        <f ca="1">C7</f>
        <v>9016.4500000000007</v>
      </c>
    </row>
    <row r="8" spans="1:8" ht="14.25" customHeight="1">
      <c r="A8" s="149"/>
      <c r="B8" s="188" t="s">
        <v>160</v>
      </c>
      <c r="C8" s="203">
        <f ca="1">C9-C7</f>
        <v>64109.95</v>
      </c>
      <c r="D8" s="213">
        <f ca="1">D9-D7</f>
        <v>-395.17000000001281</v>
      </c>
      <c r="E8" s="192"/>
      <c r="G8" s="246" t="str">
        <f>B8</f>
        <v>Sichteinlagen:</v>
      </c>
      <c r="H8" s="247">
        <f ca="1">C8</f>
        <v>64109.95</v>
      </c>
    </row>
    <row r="9" spans="1:8">
      <c r="A9" s="149"/>
      <c r="B9" s="189" t="s">
        <v>113</v>
      </c>
      <c r="C9" s="204">
        <f ca="1">ROUND(Tabelle1!$M$7,2)</f>
        <v>73126.399999999994</v>
      </c>
      <c r="D9" s="214">
        <f ca="1">Tabelle1!$O$9</f>
        <v>-395.17000000001281</v>
      </c>
      <c r="E9" s="192"/>
      <c r="G9" s="246" t="str">
        <f>B10</f>
        <v>Spareinlagen:</v>
      </c>
      <c r="H9" s="247">
        <f ca="1">C10</f>
        <v>27788.380000000005</v>
      </c>
    </row>
    <row r="10" spans="1:8" ht="15" thickBot="1">
      <c r="A10" s="149"/>
      <c r="B10" s="188" t="s">
        <v>161</v>
      </c>
      <c r="C10" s="203">
        <f ca="1">C11-C9</f>
        <v>27788.380000000005</v>
      </c>
      <c r="D10" s="203">
        <f ca="1">D11-D9</f>
        <v>510.44000000001688</v>
      </c>
      <c r="E10" s="192"/>
      <c r="G10" s="246" t="s">
        <v>176</v>
      </c>
      <c r="H10" s="250">
        <f ca="1">C11</f>
        <v>100914.78</v>
      </c>
    </row>
    <row r="11" spans="1:8" ht="15" thickTop="1">
      <c r="A11" s="149"/>
      <c r="B11" s="189" t="s">
        <v>114</v>
      </c>
      <c r="C11" s="204">
        <f ca="1">ROUND(Tabelle1!$U$7,2)</f>
        <v>100914.78</v>
      </c>
      <c r="D11" s="203">
        <f ca="1">Tabelle1!$T$9</f>
        <v>115.27000000000407</v>
      </c>
      <c r="E11" s="192"/>
      <c r="G11" s="248" t="s">
        <v>116</v>
      </c>
      <c r="H11" s="249">
        <f>C3</f>
        <v>45290</v>
      </c>
    </row>
    <row r="12" spans="1:8">
      <c r="A12" s="149"/>
      <c r="B12" s="189" t="s">
        <v>115</v>
      </c>
      <c r="C12" s="204">
        <f ca="1">Tabelle1!$AC$7</f>
        <v>103406.01356958071</v>
      </c>
      <c r="D12" s="204">
        <f ca="1">Tabelle1!$AB$9</f>
        <v>513.48999999999069</v>
      </c>
      <c r="E12" s="192"/>
      <c r="G12" s="306" t="s">
        <v>119</v>
      </c>
      <c r="H12" s="306"/>
    </row>
    <row r="13" spans="1:8" ht="26.25" customHeight="1">
      <c r="A13" s="149"/>
      <c r="B13" s="326" t="s">
        <v>130</v>
      </c>
      <c r="C13" s="327"/>
      <c r="D13" s="327"/>
      <c r="E13" s="192"/>
    </row>
    <row r="14" spans="1:8" ht="33" customHeight="1" thickBot="1">
      <c r="A14" s="149"/>
      <c r="B14" s="328" t="s">
        <v>195</v>
      </c>
      <c r="C14" s="329"/>
      <c r="D14" s="329"/>
      <c r="E14" s="192"/>
    </row>
    <row r="15" spans="1:8" ht="15" thickTop="1">
      <c r="A15" s="149"/>
      <c r="B15" s="318" t="s">
        <v>131</v>
      </c>
      <c r="C15" s="325"/>
      <c r="D15" s="149"/>
      <c r="E15" s="192"/>
    </row>
    <row r="16" spans="1:8">
      <c r="A16" s="149"/>
      <c r="B16" s="189" t="s">
        <v>113</v>
      </c>
      <c r="C16" s="215">
        <f ca="1">INDIRECT("Tabelle1!$E"&amp;Tabelle1!$N$5)</f>
        <v>-7.9639077882385445E-2</v>
      </c>
      <c r="D16" s="204">
        <f ca="1">C9-C9/(1+C16)</f>
        <v>-6327.647040314303</v>
      </c>
      <c r="E16" s="192"/>
    </row>
    <row r="17" spans="1:5">
      <c r="A17" s="149"/>
      <c r="B17" s="189" t="s">
        <v>114</v>
      </c>
      <c r="C17" s="215">
        <f ca="1">INDIRECT("Tabelle1!$S"&amp;Tabelle1!$N$5)</f>
        <v>-8.2084783684936991E-3</v>
      </c>
      <c r="D17" s="204">
        <f ca="1">C11-C11/(1+C17)</f>
        <v>-835.21261336117459</v>
      </c>
      <c r="E17" s="192"/>
    </row>
    <row r="18" spans="1:5" ht="14.25" customHeight="1">
      <c r="A18" s="149"/>
      <c r="B18" s="189" t="s">
        <v>115</v>
      </c>
      <c r="C18" s="215">
        <f ca="1">INDIRECT("Tabelle1!$AA"&amp;Tabelle1!$N$5)</f>
        <v>6.4375108228140743E-3</v>
      </c>
      <c r="D18" s="204">
        <f ca="1">C12-C12/(1+C18)</f>
        <v>661.41943671595072</v>
      </c>
      <c r="E18" s="192"/>
    </row>
    <row r="19" spans="1:5" ht="60" customHeight="1" thickBot="1">
      <c r="A19" s="149"/>
      <c r="B19" s="311" t="s">
        <v>196</v>
      </c>
      <c r="C19" s="313"/>
      <c r="D19" s="312"/>
      <c r="E19" s="192"/>
    </row>
    <row r="20" spans="1:5" ht="15" thickTop="1">
      <c r="A20" s="149"/>
      <c r="B20" s="188" t="s">
        <v>133</v>
      </c>
      <c r="C20" s="203">
        <f ca="1">Tabelle1b!N3</f>
        <v>5447.36</v>
      </c>
      <c r="D20" s="149"/>
      <c r="E20" s="192"/>
    </row>
    <row r="21" spans="1:5" ht="28.5">
      <c r="A21" s="149"/>
      <c r="B21" s="190" t="s">
        <v>241</v>
      </c>
      <c r="C21" s="203">
        <f ca="1">Tabelle1b!O3-Tabelle1b!N3</f>
        <v>38732.54</v>
      </c>
      <c r="D21" s="149"/>
      <c r="E21" s="192"/>
    </row>
    <row r="22" spans="1:5" ht="29.45" customHeight="1">
      <c r="A22" s="149"/>
      <c r="B22" s="189" t="s">
        <v>113</v>
      </c>
      <c r="C22" s="204">
        <f ca="1">Tabelle1b!O3</f>
        <v>44179.9</v>
      </c>
      <c r="D22" s="149"/>
      <c r="E22" s="192"/>
    </row>
    <row r="23" spans="1:5" ht="69" customHeight="1" thickBot="1">
      <c r="A23" s="149"/>
      <c r="B23" s="311" t="s">
        <v>248</v>
      </c>
      <c r="C23" s="313"/>
      <c r="D23" s="312"/>
      <c r="E23" s="192"/>
    </row>
    <row r="24" spans="1:5" ht="15" thickTop="1">
      <c r="A24" s="149"/>
      <c r="B24" s="189"/>
      <c r="C24" s="149"/>
      <c r="D24" s="204">
        <f ca="1">Tabelle3!A6</f>
        <v>11894.027385036661</v>
      </c>
      <c r="E24" s="192"/>
    </row>
    <row r="25" spans="1:5">
      <c r="A25" s="149"/>
      <c r="B25" s="189"/>
      <c r="C25" s="5" t="s">
        <v>251</v>
      </c>
      <c r="D25" s="204">
        <f ca="1">D24*2</f>
        <v>23788.054770073322</v>
      </c>
      <c r="E25" s="192"/>
    </row>
    <row r="26" spans="1:5" ht="18" customHeight="1">
      <c r="A26" s="149"/>
      <c r="B26" s="318" t="s">
        <v>151</v>
      </c>
      <c r="C26" s="292"/>
      <c r="D26" s="292"/>
      <c r="E26" s="192"/>
    </row>
    <row r="27" spans="1:5" ht="88.15" customHeight="1" thickBot="1">
      <c r="A27" s="149"/>
      <c r="B27" s="320" t="s">
        <v>127</v>
      </c>
      <c r="C27" s="321"/>
      <c r="D27" s="322"/>
      <c r="E27" s="192"/>
    </row>
    <row r="28" spans="1:5" ht="44.45" customHeight="1" thickTop="1">
      <c r="A28" s="149"/>
      <c r="B28" s="200"/>
      <c r="C28" s="205"/>
      <c r="D28" s="206">
        <f ca="1">D24/60*1.13</f>
        <v>224.00418241819042</v>
      </c>
      <c r="E28" s="192"/>
    </row>
    <row r="29" spans="1:5" ht="60" customHeight="1" thickBot="1">
      <c r="A29" s="149"/>
      <c r="B29" s="311" t="s">
        <v>135</v>
      </c>
      <c r="C29" s="313"/>
      <c r="D29" s="313"/>
      <c r="E29" s="192"/>
    </row>
    <row r="30" spans="1:5" ht="15" thickTop="1">
      <c r="A30" s="149"/>
      <c r="B30" s="191" t="s">
        <v>174</v>
      </c>
      <c r="D30" s="207">
        <v>2022</v>
      </c>
      <c r="E30" s="192"/>
    </row>
    <row r="31" spans="1:5" ht="19.149999999999999" customHeight="1">
      <c r="A31" s="149"/>
      <c r="B31" s="209" t="s">
        <v>276</v>
      </c>
      <c r="C31" s="221"/>
      <c r="D31" s="208">
        <f>Tabelle2!$L$62</f>
        <v>1.1908310423737924</v>
      </c>
      <c r="E31" s="226"/>
    </row>
    <row r="32" spans="1:5" ht="36.75" customHeight="1">
      <c r="A32" s="149"/>
      <c r="B32" s="319" t="s">
        <v>246</v>
      </c>
      <c r="C32" s="293"/>
      <c r="D32" s="293"/>
      <c r="E32" s="192"/>
    </row>
    <row r="33" spans="1:5">
      <c r="A33" s="149"/>
      <c r="B33" s="318" t="s">
        <v>162</v>
      </c>
      <c r="C33" s="292"/>
      <c r="D33" s="292"/>
      <c r="E33" s="192"/>
    </row>
    <row r="34" spans="1:5" ht="30" customHeight="1" thickBot="1">
      <c r="A34" s="149"/>
      <c r="B34" s="311"/>
      <c r="C34" s="312"/>
      <c r="D34" s="312"/>
      <c r="E34" s="192"/>
    </row>
    <row r="35" spans="1:5" ht="15" thickTop="1">
      <c r="A35" s="149"/>
      <c r="B35" s="189" t="s">
        <v>125</v>
      </c>
      <c r="C35" s="149"/>
      <c r="D35" s="149"/>
      <c r="E35" s="192"/>
    </row>
    <row r="36" spans="1:5">
      <c r="A36" s="149"/>
      <c r="B36" s="314" t="s">
        <v>119</v>
      </c>
      <c r="C36" s="315"/>
      <c r="D36" s="149"/>
      <c r="E36" s="316"/>
    </row>
    <row r="37" spans="1:5">
      <c r="A37" s="149"/>
      <c r="B37" s="314" t="s">
        <v>126</v>
      </c>
      <c r="C37" s="315"/>
      <c r="D37" s="149"/>
      <c r="E37" s="317"/>
    </row>
    <row r="38" spans="1:5" ht="14.25" customHeight="1">
      <c r="A38" s="149"/>
      <c r="B38" s="189" t="s">
        <v>120</v>
      </c>
      <c r="C38" s="149"/>
      <c r="D38" s="149"/>
      <c r="E38" s="317"/>
    </row>
    <row r="39" spans="1:5">
      <c r="A39" s="149"/>
      <c r="B39" s="189" t="s">
        <v>121</v>
      </c>
      <c r="C39" s="149"/>
      <c r="D39" s="149"/>
      <c r="E39" s="317"/>
    </row>
    <row r="40" spans="1:5">
      <c r="A40" s="149"/>
      <c r="B40" s="189" t="s">
        <v>122</v>
      </c>
      <c r="C40" s="149"/>
      <c r="D40" s="149"/>
      <c r="E40" s="317"/>
    </row>
    <row r="41" spans="1:5">
      <c r="A41" s="149"/>
      <c r="B41" s="189" t="s">
        <v>123</v>
      </c>
      <c r="C41" s="149"/>
      <c r="D41" s="149"/>
      <c r="E41" s="317"/>
    </row>
    <row r="42" spans="1:5">
      <c r="A42" s="149"/>
      <c r="B42" s="189" t="s">
        <v>258</v>
      </c>
      <c r="C42" s="149"/>
      <c r="D42" s="149"/>
      <c r="E42" s="317"/>
    </row>
    <row r="43" spans="1:5">
      <c r="A43" s="149"/>
      <c r="B43" s="193" t="s">
        <v>163</v>
      </c>
      <c r="C43" s="149"/>
      <c r="D43" s="149"/>
      <c r="E43" s="317"/>
    </row>
    <row r="44" spans="1:5" ht="14.25" customHeight="1">
      <c r="A44" s="149"/>
      <c r="B44" s="194" t="s">
        <v>124</v>
      </c>
      <c r="C44" s="210"/>
      <c r="D44" s="210"/>
      <c r="E44" s="195"/>
    </row>
    <row r="45" spans="1:5">
      <c r="A45" s="149"/>
      <c r="B45" s="307"/>
      <c r="C45" s="308"/>
      <c r="D45" s="309"/>
      <c r="E45" s="310"/>
    </row>
  </sheetData>
  <mergeCells count="20">
    <mergeCell ref="B2:C2"/>
    <mergeCell ref="B15:C15"/>
    <mergeCell ref="B5:D5"/>
    <mergeCell ref="B4:D4"/>
    <mergeCell ref="B14:D14"/>
    <mergeCell ref="B13:D13"/>
    <mergeCell ref="G12:H12"/>
    <mergeCell ref="B45:C45"/>
    <mergeCell ref="D45:E45"/>
    <mergeCell ref="B34:D34"/>
    <mergeCell ref="B29:D29"/>
    <mergeCell ref="B36:C36"/>
    <mergeCell ref="B37:C37"/>
    <mergeCell ref="E36:E43"/>
    <mergeCell ref="B26:D26"/>
    <mergeCell ref="B32:D32"/>
    <mergeCell ref="B33:D33"/>
    <mergeCell ref="B19:D19"/>
    <mergeCell ref="B23:D23"/>
    <mergeCell ref="B27:D27"/>
  </mergeCells>
  <phoneticPr fontId="7" type="noConversion"/>
  <hyperlinks>
    <hyperlink ref="B13:C13" r:id="rId1" location="62056" display="Informationen zu den Geldmengen M1, M2 und M3 von der Deutschen Bundesbank" xr:uid="{00000000-0004-0000-0F00-000000000000}"/>
    <hyperlink ref="B43" r:id="rId2" xr:uid="{00000000-0004-0000-0F00-000001000000}"/>
    <hyperlink ref="B44" r:id="rId3" display="http://www.wohlstand-für-alle.de/" xr:uid="{00000000-0004-0000-0F00-000002000000}"/>
    <hyperlink ref="B15:C15" r:id="rId4" display="(Näheres hierzu unter http://www.kiwifo.de/html/60_jahre.htm )" xr:uid="{00000000-0004-0000-0F00-000003000000}"/>
    <hyperlink ref="B33" r:id="rId5" xr:uid="{00000000-0004-0000-0F00-000004000000}"/>
    <hyperlink ref="B5:C5" r:id="rId6" display="Das Maß aller Dinge! Breitgeschichtete Massenkaufkraft nach Ludwig Erhard ist gegeben, wenn möglichst jeder Haushalt in Deutschland im Monatsdurchschnitt diese Geldmengen besitzt. " xr:uid="{00000000-0004-0000-0F00-000005000000}"/>
    <hyperlink ref="B26" r:id="rId7" xr:uid="{00000000-0004-0000-0F00-000006000000}"/>
    <hyperlink ref="B13:D13" r:id="rId8" location="anchor-648614" display="Informationen zu den Geldmengen M1, M2 und M3 von der Deutschen Bundesbank" xr:uid="{518F764B-B694-45B4-83C4-FAEECAE06759}"/>
  </hyperlinks>
  <pageMargins left="0.78740157499999996" right="0.78740157499999996" top="0.984251969" bottom="0.984251969" header="0.4921259845" footer="0.4921259845"/>
  <pageSetup paperSize="9" scale="62" orientation="portrait" horizontalDpi="4294967293" r:id="rId9"/>
  <headerFooter alignWithMargins="0"/>
  <drawing r:id="rId10"/>
  <legacy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35"/>
  <sheetViews>
    <sheetView zoomScaleNormal="100" workbookViewId="0">
      <pane xSplit="1" ySplit="6" topLeftCell="B218" activePane="bottomRight" state="frozen"/>
      <selection sqref="A1:D1"/>
      <selection pane="topRight" sqref="A1:D1"/>
      <selection pane="bottomLeft" sqref="A1:D1"/>
      <selection pane="bottomRight" activeCell="B232" sqref="B232"/>
    </sheetView>
  </sheetViews>
  <sheetFormatPr baseColWidth="10" defaultColWidth="10.8984375" defaultRowHeight="14.25"/>
  <cols>
    <col min="1" max="1" width="8.296875" customWidth="1"/>
    <col min="2" max="2" width="19.69921875" customWidth="1"/>
    <col min="3" max="5" width="9" customWidth="1"/>
    <col min="6" max="6" width="15.69921875" customWidth="1"/>
    <col min="7" max="11" width="17.5" customWidth="1"/>
    <col min="12" max="12" width="10" customWidth="1"/>
    <col min="13" max="14" width="12.69921875" customWidth="1"/>
    <col min="18" max="18" width="10.8984375" customWidth="1"/>
    <col min="19" max="19" width="19.296875" customWidth="1"/>
    <col min="23" max="23" width="4.5" customWidth="1"/>
    <col min="27" max="27" width="19.296875" customWidth="1"/>
  </cols>
  <sheetData>
    <row r="1" spans="1:30" ht="24" customHeight="1" thickBot="1">
      <c r="B1" s="28" t="s">
        <v>180</v>
      </c>
      <c r="I1" s="28" t="s">
        <v>89</v>
      </c>
      <c r="J1" s="64"/>
      <c r="P1" s="31" t="s">
        <v>87</v>
      </c>
      <c r="Q1" s="31"/>
      <c r="R1" s="31"/>
    </row>
    <row r="2" spans="1:30" ht="44.45" customHeight="1" thickTop="1">
      <c r="B2" s="262" t="s">
        <v>238</v>
      </c>
      <c r="C2" s="262"/>
      <c r="D2" s="262"/>
      <c r="E2" s="262"/>
      <c r="F2" s="262"/>
      <c r="G2" s="262"/>
      <c r="H2" s="262"/>
      <c r="I2" s="263"/>
      <c r="J2" s="263"/>
    </row>
    <row r="3" spans="1:30" ht="21" thickBot="1">
      <c r="A3" s="65"/>
      <c r="B3" s="68" t="s">
        <v>79</v>
      </c>
      <c r="C3" s="63"/>
      <c r="D3" s="63"/>
      <c r="E3" s="63"/>
      <c r="F3" s="68" t="s">
        <v>1</v>
      </c>
      <c r="G3" s="63"/>
      <c r="H3" s="63"/>
      <c r="I3" s="63"/>
      <c r="J3" s="63"/>
      <c r="K3" s="63"/>
      <c r="M3" s="66"/>
      <c r="N3" s="66"/>
      <c r="O3" s="66"/>
      <c r="P3" s="63"/>
      <c r="Q3" s="63"/>
      <c r="R3" s="63"/>
      <c r="S3" s="63"/>
      <c r="T3" s="66"/>
      <c r="U3" s="66"/>
      <c r="V3" s="66"/>
      <c r="W3" s="66"/>
      <c r="X3" s="63"/>
      <c r="Y3" s="63"/>
      <c r="Z3" s="63"/>
      <c r="AA3" s="63"/>
      <c r="AB3" s="66"/>
      <c r="AC3" s="66"/>
      <c r="AD3" s="66"/>
    </row>
    <row r="4" spans="1:30" ht="15" thickTop="1">
      <c r="A4" s="65"/>
      <c r="B4" s="139" t="s">
        <v>77</v>
      </c>
      <c r="C4" s="258" t="s">
        <v>3</v>
      </c>
      <c r="D4" s="259" t="s">
        <v>90</v>
      </c>
      <c r="E4" s="260" t="s">
        <v>129</v>
      </c>
      <c r="F4" s="141" t="s">
        <v>2</v>
      </c>
      <c r="G4" s="94"/>
      <c r="H4" s="94"/>
      <c r="I4" s="97"/>
      <c r="J4" s="97"/>
      <c r="K4" s="97"/>
      <c r="M4" s="132"/>
      <c r="N4" s="132"/>
      <c r="O4" s="66"/>
      <c r="P4" s="105"/>
      <c r="Q4" s="271" t="s">
        <v>3</v>
      </c>
      <c r="R4" s="272" t="s">
        <v>90</v>
      </c>
      <c r="S4" s="273" t="s">
        <v>4</v>
      </c>
      <c r="T4" s="66"/>
      <c r="U4" s="120"/>
      <c r="V4" s="120"/>
      <c r="W4" s="66"/>
      <c r="X4" s="114"/>
      <c r="Y4" s="264" t="s">
        <v>3</v>
      </c>
      <c r="Z4" s="265" t="s">
        <v>90</v>
      </c>
      <c r="AA4" s="266" t="s">
        <v>4</v>
      </c>
      <c r="AB4" s="66"/>
      <c r="AC4" s="127"/>
      <c r="AD4" s="127"/>
    </row>
    <row r="5" spans="1:30">
      <c r="A5" s="65"/>
      <c r="B5" s="139" t="s">
        <v>245</v>
      </c>
      <c r="C5" s="258"/>
      <c r="D5" s="259"/>
      <c r="E5" s="260"/>
      <c r="F5" s="101" t="s">
        <v>5</v>
      </c>
      <c r="G5" s="94"/>
      <c r="H5" s="94"/>
      <c r="I5" s="97"/>
      <c r="J5" s="97"/>
      <c r="K5" s="97"/>
      <c r="M5" s="133">
        <f>MAX(A7:A293)</f>
        <v>45290</v>
      </c>
      <c r="N5" s="150">
        <f>(YEAR(M5)*12+MONTH(M5)-24053)</f>
        <v>235</v>
      </c>
      <c r="O5" s="66"/>
      <c r="P5" s="105"/>
      <c r="Q5" s="271"/>
      <c r="R5" s="272"/>
      <c r="S5" s="273"/>
      <c r="T5" s="66"/>
      <c r="U5" s="121">
        <f>M5</f>
        <v>45290</v>
      </c>
      <c r="V5" s="120"/>
      <c r="W5" s="66"/>
      <c r="X5" s="114"/>
      <c r="Y5" s="264"/>
      <c r="Z5" s="265"/>
      <c r="AA5" s="266"/>
      <c r="AB5" s="66"/>
      <c r="AC5" s="128">
        <f>U5</f>
        <v>45290</v>
      </c>
      <c r="AD5" s="127"/>
    </row>
    <row r="6" spans="1:30" ht="89.45" customHeight="1" thickBot="1">
      <c r="A6" s="67"/>
      <c r="B6" s="83" t="s">
        <v>6</v>
      </c>
      <c r="C6" s="258"/>
      <c r="D6" s="259"/>
      <c r="E6" s="260"/>
      <c r="F6" s="101" t="s">
        <v>7</v>
      </c>
      <c r="G6" s="95" t="s">
        <v>132</v>
      </c>
      <c r="H6" s="95" t="s">
        <v>10</v>
      </c>
      <c r="I6" s="98" t="s">
        <v>11</v>
      </c>
      <c r="J6" s="99" t="s">
        <v>12</v>
      </c>
      <c r="K6" s="99" t="s">
        <v>4</v>
      </c>
      <c r="L6" s="218" t="s">
        <v>250</v>
      </c>
      <c r="M6" s="267" t="s">
        <v>72</v>
      </c>
      <c r="N6" s="268"/>
      <c r="O6" s="66"/>
      <c r="P6" s="106" t="s">
        <v>110</v>
      </c>
      <c r="Q6" s="271"/>
      <c r="R6" s="272"/>
      <c r="S6" s="273"/>
      <c r="T6" s="66"/>
      <c r="U6" s="274" t="s">
        <v>72</v>
      </c>
      <c r="V6" s="275"/>
      <c r="W6" s="66"/>
      <c r="X6" s="115" t="s">
        <v>88</v>
      </c>
      <c r="Y6" s="264"/>
      <c r="Z6" s="265"/>
      <c r="AA6" s="266"/>
      <c r="AB6" s="66"/>
      <c r="AC6" s="269" t="s">
        <v>72</v>
      </c>
      <c r="AD6" s="270"/>
    </row>
    <row r="7" spans="1:30" ht="15" thickTop="1">
      <c r="A7" s="32">
        <v>38336</v>
      </c>
      <c r="B7" s="42">
        <f>Tabelle0!G6</f>
        <v>781300</v>
      </c>
      <c r="C7" s="80"/>
      <c r="D7" s="79"/>
      <c r="E7" s="84"/>
      <c r="F7" s="93">
        <v>39122000</v>
      </c>
      <c r="G7" s="96">
        <f>Tabelle0!B6/F7*1000000</f>
        <v>3218.1381319973416</v>
      </c>
      <c r="H7" s="96">
        <f t="shared" ref="H7:H38" si="0">B7/F7*1000000</f>
        <v>19970.860385460866</v>
      </c>
      <c r="I7" s="100">
        <f t="shared" ref="I7:I38" si="1">H7*24</f>
        <v>479300.64925106079</v>
      </c>
      <c r="J7" s="100"/>
      <c r="K7" s="100"/>
      <c r="L7" s="216">
        <f ca="1">ROUND(INDIRECT("G"&amp;N5),2)</f>
        <v>9016.4500000000007</v>
      </c>
      <c r="M7" s="134">
        <f ca="1">INDIRECT("H"&amp;N5)</f>
        <v>73126.397227510126</v>
      </c>
      <c r="N7" s="135">
        <v>1</v>
      </c>
      <c r="O7" s="216">
        <f ca="1">ROUND(M7,2)</f>
        <v>73126.399999999994</v>
      </c>
      <c r="P7" s="107">
        <f>Tabelle0!K6/F7*1000000</f>
        <v>39599.202494759986</v>
      </c>
      <c r="Q7" s="119"/>
      <c r="R7" s="108"/>
      <c r="S7" s="103"/>
      <c r="T7" s="216">
        <f ca="1">ROUND(U7,2)</f>
        <v>100914.78</v>
      </c>
      <c r="U7" s="122">
        <f ca="1">INDIRECT("P"&amp;N5)</f>
        <v>100914.77522331233</v>
      </c>
      <c r="V7" s="123">
        <v>1</v>
      </c>
      <c r="X7" s="116">
        <f>Tabelle0!O6/F7*1000000</f>
        <v>42035.172025970038</v>
      </c>
      <c r="Y7" s="110"/>
      <c r="Z7" s="117"/>
      <c r="AA7" s="112"/>
      <c r="AB7" s="216">
        <f ca="1">ROUND(AC7,2)</f>
        <v>103406.01</v>
      </c>
      <c r="AC7" s="129">
        <f ca="1">INDIRECT("X"&amp;N5)</f>
        <v>103406.01356958071</v>
      </c>
      <c r="AD7" s="130">
        <v>1</v>
      </c>
    </row>
    <row r="8" spans="1:30">
      <c r="A8" s="32">
        <v>38367</v>
      </c>
      <c r="B8" s="42">
        <f>Tabelle0!G7</f>
        <v>802900</v>
      </c>
      <c r="C8" s="224">
        <f t="shared" ref="C8:C29" si="2">(B8/B7-1)*12</f>
        <v>0.33175476769486867</v>
      </c>
      <c r="D8" s="225">
        <f>(B8/B$7-1)*12/MONTH(A8)</f>
        <v>0.33175476769486867</v>
      </c>
      <c r="E8" s="84"/>
      <c r="F8" s="93">
        <v>39178000</v>
      </c>
      <c r="G8" s="96">
        <f>Tabelle0!B7/F8*1000000</f>
        <v>3162.4891520751444</v>
      </c>
      <c r="H8" s="96">
        <f t="shared" si="0"/>
        <v>20493.644392260961</v>
      </c>
      <c r="I8" s="100">
        <f t="shared" si="1"/>
        <v>491847.46541426308</v>
      </c>
      <c r="J8" s="100">
        <f t="shared" ref="J8:J29" si="3">I8-I7</f>
        <v>12546.816163202282</v>
      </c>
      <c r="K8" s="100"/>
      <c r="L8" s="216">
        <f ca="1">ROUND(INDIRECT("G"&amp;N5-1),2)</f>
        <v>9016.4500000000007</v>
      </c>
      <c r="M8" s="134">
        <f ca="1">M$7*N8</f>
        <v>72395.133255235021</v>
      </c>
      <c r="N8" s="135">
        <v>0.99</v>
      </c>
      <c r="O8" s="216">
        <f ca="1">ROUND(INDIRECT("H"&amp;N5-1),2)</f>
        <v>73521.570000000007</v>
      </c>
      <c r="P8" s="107">
        <f>Tabelle0!K7/F8*1000000</f>
        <v>39721.272142528971</v>
      </c>
      <c r="Q8" s="74">
        <f t="shared" ref="Q8:Q43" si="4">(P8/P7-1)*12</f>
        <v>3.6991547327795082E-2</v>
      </c>
      <c r="R8" s="109">
        <f>(P8/P$7-1)*12/1</f>
        <v>3.6991547327795082E-2</v>
      </c>
      <c r="S8" s="103"/>
      <c r="T8" s="216">
        <f ca="1">ROUND(INDIRECT("P"&amp;N5-1),2)</f>
        <v>100799.51</v>
      </c>
      <c r="U8" s="122">
        <f ca="1">U$7*V8</f>
        <v>99905.627471079206</v>
      </c>
      <c r="V8" s="123">
        <v>0.99</v>
      </c>
      <c r="X8" s="116">
        <f>Tabelle0!O7/F8*1000000</f>
        <v>42378.375618969832</v>
      </c>
      <c r="Y8" s="111">
        <f t="shared" ref="Y8:Y50" si="5">(X8/X7-1)*12</f>
        <v>9.7976121364581559E-2</v>
      </c>
      <c r="Z8" s="118">
        <f>(X8/X$7-1)*12/1</f>
        <v>9.7976121364581559E-2</v>
      </c>
      <c r="AA8" s="112"/>
      <c r="AB8" s="216">
        <f ca="1">ROUND(INDIRECT("X"&amp;N5-1),2)</f>
        <v>102892.52</v>
      </c>
      <c r="AC8" s="129">
        <f ca="1">AC$7*AD8</f>
        <v>102371.9534338849</v>
      </c>
      <c r="AD8" s="130">
        <v>0.99</v>
      </c>
    </row>
    <row r="9" spans="1:30">
      <c r="A9" s="32">
        <v>38398</v>
      </c>
      <c r="B9" s="42">
        <f>Tabelle0!G8</f>
        <v>808900</v>
      </c>
      <c r="C9" s="224">
        <f t="shared" si="2"/>
        <v>8.9674928384607E-2</v>
      </c>
      <c r="D9" s="225">
        <f t="shared" ref="D9:D19" si="6">(B9/B$7-1)*12/MONTH(A9)</f>
        <v>0.21195443491616528</v>
      </c>
      <c r="E9" s="84"/>
      <c r="F9" s="93">
        <v>39178000</v>
      </c>
      <c r="G9" s="96">
        <f>Tabelle0!B8/F9*1000000</f>
        <v>3188.0136811475827</v>
      </c>
      <c r="H9" s="96">
        <f t="shared" si="0"/>
        <v>20646.791566695596</v>
      </c>
      <c r="I9" s="100">
        <f t="shared" si="1"/>
        <v>495522.9976006943</v>
      </c>
      <c r="J9" s="100">
        <f t="shared" si="3"/>
        <v>3675.5321864312282</v>
      </c>
      <c r="K9" s="100"/>
      <c r="L9" s="217">
        <f ca="1">L7-L8</f>
        <v>0</v>
      </c>
      <c r="M9" s="134">
        <f t="shared" ref="M9:M72" ca="1" si="7">M$7*N9</f>
        <v>71663.869282959917</v>
      </c>
      <c r="N9" s="135">
        <v>0.98</v>
      </c>
      <c r="O9" s="217">
        <f ca="1">O7-O8</f>
        <v>-395.17000000001281</v>
      </c>
      <c r="P9" s="107">
        <f>Tabelle0!K8/F9*1000000</f>
        <v>39736.586859972434</v>
      </c>
      <c r="Q9" s="74">
        <f t="shared" si="4"/>
        <v>4.6266546716360324E-3</v>
      </c>
      <c r="R9" s="109">
        <f>(P9/P$7-1)*12/2</f>
        <v>2.0816232129516887E-2</v>
      </c>
      <c r="S9" s="103"/>
      <c r="T9" s="217">
        <f ca="1">T7-T8</f>
        <v>115.27000000000407</v>
      </c>
      <c r="U9" s="122">
        <f t="shared" ref="U9:U72" ca="1" si="8">U$7*V9</f>
        <v>98896.47971884608</v>
      </c>
      <c r="V9" s="123">
        <v>0.98</v>
      </c>
      <c r="X9" s="116">
        <f>Tabelle0!O8/F9*1000000</f>
        <v>42580.019398642093</v>
      </c>
      <c r="Y9" s="111">
        <f t="shared" si="5"/>
        <v>5.7098114798528776E-2</v>
      </c>
      <c r="Z9" s="118">
        <f>(X9/X$7-1)*12/2</f>
        <v>7.7770211907605358E-2</v>
      </c>
      <c r="AA9" s="112"/>
      <c r="AB9" s="217">
        <f ca="1">AB7-AB8</f>
        <v>513.48999999999069</v>
      </c>
      <c r="AC9" s="129">
        <f t="shared" ref="AC9:AC72" ca="1" si="9">AC$7*AD9</f>
        <v>101337.8932981891</v>
      </c>
      <c r="AD9" s="130">
        <v>0.98</v>
      </c>
    </row>
    <row r="10" spans="1:30">
      <c r="A10" s="32">
        <v>38426</v>
      </c>
      <c r="B10" s="42">
        <f>Tabelle0!G9</f>
        <v>811500</v>
      </c>
      <c r="C10" s="224">
        <f t="shared" si="2"/>
        <v>3.8570898751391525E-2</v>
      </c>
      <c r="D10" s="225">
        <f t="shared" si="6"/>
        <v>0.1546141046972993</v>
      </c>
      <c r="E10" s="84"/>
      <c r="F10" s="93">
        <v>39178000</v>
      </c>
      <c r="G10" s="96">
        <f>Tabelle0!B9/F10*1000000</f>
        <v>3251.8250038286792</v>
      </c>
      <c r="H10" s="96">
        <f t="shared" si="0"/>
        <v>20713.155342283935</v>
      </c>
      <c r="I10" s="100">
        <f t="shared" si="1"/>
        <v>497115.72821481444</v>
      </c>
      <c r="J10" s="100">
        <f t="shared" si="3"/>
        <v>1592.7306141201407</v>
      </c>
      <c r="K10" s="100"/>
      <c r="M10" s="134">
        <f t="shared" ca="1" si="7"/>
        <v>70932.605310684827</v>
      </c>
      <c r="N10" s="135">
        <v>0.97</v>
      </c>
      <c r="P10" s="107">
        <f>Tabelle0!K9/F10*1000000</f>
        <v>39644.698555311654</v>
      </c>
      <c r="Q10" s="74">
        <f t="shared" si="4"/>
        <v>-2.7749229188078317E-2</v>
      </c>
      <c r="R10" s="109">
        <f>(P10/P$7-1)*12/3</f>
        <v>4.5956542238636544E-3</v>
      </c>
      <c r="S10" s="103"/>
      <c r="U10" s="122">
        <f t="shared" ca="1" si="8"/>
        <v>97887.331966612954</v>
      </c>
      <c r="V10" s="123">
        <v>0.97</v>
      </c>
      <c r="X10" s="116">
        <f>Tabelle0!O9/F10*1000000</f>
        <v>42452.3967532799</v>
      </c>
      <c r="Y10" s="111">
        <f t="shared" si="5"/>
        <v>-3.5966910442392752E-2</v>
      </c>
      <c r="Z10" s="118">
        <f>(X10/X$7-1)*12/3</f>
        <v>3.9702440332785471E-2</v>
      </c>
      <c r="AA10" s="112"/>
      <c r="AC10" s="129">
        <f t="shared" ca="1" si="9"/>
        <v>100303.83316249329</v>
      </c>
      <c r="AD10" s="130">
        <v>0.97</v>
      </c>
    </row>
    <row r="11" spans="1:30">
      <c r="A11" s="32">
        <v>38457</v>
      </c>
      <c r="B11" s="42">
        <f>Tabelle0!G10</f>
        <v>816300</v>
      </c>
      <c r="C11" s="224">
        <f t="shared" si="2"/>
        <v>7.0979667282808911E-2</v>
      </c>
      <c r="D11" s="225">
        <f t="shared" si="6"/>
        <v>0.13439139895046726</v>
      </c>
      <c r="E11" s="84"/>
      <c r="F11" s="93">
        <v>39178000</v>
      </c>
      <c r="G11" s="96">
        <f>Tabelle0!B10/F11*1000000</f>
        <v>3310.5314206952885</v>
      </c>
      <c r="H11" s="96">
        <f t="shared" si="0"/>
        <v>20835.673081831643</v>
      </c>
      <c r="I11" s="100">
        <f t="shared" si="1"/>
        <v>500056.15396395943</v>
      </c>
      <c r="J11" s="100">
        <f t="shared" si="3"/>
        <v>2940.4257491449825</v>
      </c>
      <c r="K11" s="100"/>
      <c r="M11" s="134">
        <f t="shared" ca="1" si="7"/>
        <v>70201.341338409722</v>
      </c>
      <c r="N11" s="135">
        <v>0.96</v>
      </c>
      <c r="P11" s="107">
        <f>Tabelle0!K10/F11*1000000</f>
        <v>39945.88799836643</v>
      </c>
      <c r="Q11" s="74">
        <f t="shared" si="4"/>
        <v>9.1166623744526554E-2</v>
      </c>
      <c r="R11" s="109">
        <f>(P11/P$7-1)*12/4</f>
        <v>2.6264582246497747E-2</v>
      </c>
      <c r="S11" s="103"/>
      <c r="U11" s="122">
        <f t="shared" ca="1" si="8"/>
        <v>96878.184214379842</v>
      </c>
      <c r="V11" s="123">
        <v>0.96</v>
      </c>
      <c r="X11" s="116">
        <f>Tabelle0!O10/F11*1000000</f>
        <v>42819.949971923015</v>
      </c>
      <c r="Y11" s="111">
        <f t="shared" si="5"/>
        <v>0.10389610389610304</v>
      </c>
      <c r="Z11" s="118">
        <f>(X11/X$7-1)*12/4</f>
        <v>5.6008664277723774E-2</v>
      </c>
      <c r="AA11" s="112"/>
      <c r="AC11" s="129">
        <f t="shared" ca="1" si="9"/>
        <v>99269.773026797484</v>
      </c>
      <c r="AD11" s="130">
        <v>0.96</v>
      </c>
    </row>
    <row r="12" spans="1:30">
      <c r="A12" s="32">
        <v>38487</v>
      </c>
      <c r="B12" s="42">
        <f>Tabelle0!G11</f>
        <v>826800</v>
      </c>
      <c r="C12" s="224">
        <f t="shared" si="2"/>
        <v>0.15435501653803829</v>
      </c>
      <c r="D12" s="225">
        <f t="shared" si="6"/>
        <v>0.13976705490848573</v>
      </c>
      <c r="E12" s="84"/>
      <c r="F12" s="93">
        <v>39178000</v>
      </c>
      <c r="G12" s="96">
        <f>Tabelle0!B11/F12*1000000</f>
        <v>3336.0559497677268</v>
      </c>
      <c r="H12" s="96">
        <f t="shared" si="0"/>
        <v>21103.680637092246</v>
      </c>
      <c r="I12" s="100">
        <f t="shared" si="1"/>
        <v>506488.33529021393</v>
      </c>
      <c r="J12" s="100">
        <f t="shared" si="3"/>
        <v>6432.1813262545038</v>
      </c>
      <c r="K12" s="100"/>
      <c r="M12" s="134">
        <f t="shared" ca="1" si="7"/>
        <v>69470.077366134617</v>
      </c>
      <c r="N12" s="135">
        <v>0.95</v>
      </c>
      <c r="P12" s="107">
        <f>Tabelle0!K11/F12*1000000</f>
        <v>40287.916687937111</v>
      </c>
      <c r="Q12" s="74">
        <f t="shared" si="4"/>
        <v>0.10274760383386816</v>
      </c>
      <c r="R12" s="109">
        <f>(P12/P$7-1)*12/5</f>
        <v>4.1741094756739726E-2</v>
      </c>
      <c r="S12" s="103"/>
      <c r="U12" s="122">
        <f t="shared" ca="1" si="8"/>
        <v>95869.036462146716</v>
      </c>
      <c r="V12" s="123">
        <v>0.95</v>
      </c>
      <c r="X12" s="116">
        <f>Tabelle0!O11/F12*1000000</f>
        <v>43090.509980090872</v>
      </c>
      <c r="Y12" s="111">
        <f t="shared" si="5"/>
        <v>7.5822603719601034E-2</v>
      </c>
      <c r="Z12" s="118">
        <f>(X12/X$7-1)*12/5</f>
        <v>6.0254567016525581E-2</v>
      </c>
      <c r="AA12" s="112"/>
      <c r="AC12" s="129">
        <f t="shared" ca="1" si="9"/>
        <v>98235.712891101677</v>
      </c>
      <c r="AD12" s="130">
        <v>0.95</v>
      </c>
    </row>
    <row r="13" spans="1:30">
      <c r="A13" s="32">
        <v>38518</v>
      </c>
      <c r="B13" s="42">
        <f>Tabelle0!G12</f>
        <v>840400</v>
      </c>
      <c r="C13" s="224">
        <f t="shared" si="2"/>
        <v>0.19738751814223487</v>
      </c>
      <c r="D13" s="225">
        <f t="shared" si="6"/>
        <v>0.15128631767566869</v>
      </c>
      <c r="E13" s="84"/>
      <c r="F13" s="93">
        <v>39178000</v>
      </c>
      <c r="G13" s="96">
        <f>Tabelle0!B12/F13*1000000</f>
        <v>3422.839348614018</v>
      </c>
      <c r="H13" s="96">
        <f t="shared" si="0"/>
        <v>21450.814232477413</v>
      </c>
      <c r="I13" s="100">
        <f t="shared" si="1"/>
        <v>514819.54157945793</v>
      </c>
      <c r="J13" s="100">
        <f t="shared" si="3"/>
        <v>8331.2062892440008</v>
      </c>
      <c r="K13" s="100"/>
      <c r="M13" s="134">
        <f t="shared" ca="1" si="7"/>
        <v>68738.813393859513</v>
      </c>
      <c r="N13" s="135">
        <v>0.94</v>
      </c>
      <c r="P13" s="107">
        <f>Tabelle0!K12/F13*1000000</f>
        <v>40458.931032722445</v>
      </c>
      <c r="Q13" s="74">
        <f t="shared" si="4"/>
        <v>5.0937658388240159E-2</v>
      </c>
      <c r="R13" s="109">
        <f>(P13/P$7-1)*12/6</f>
        <v>4.3421507697091855E-2</v>
      </c>
      <c r="S13" s="103"/>
      <c r="U13" s="122">
        <f t="shared" ca="1" si="8"/>
        <v>94859.88870991359</v>
      </c>
      <c r="V13" s="123">
        <v>0.94</v>
      </c>
      <c r="X13" s="116">
        <f>Tabelle0!O12/F13*1000000</f>
        <v>43335.545459186273</v>
      </c>
      <c r="Y13" s="111">
        <f t="shared" si="5"/>
        <v>6.8238360383839236E-2</v>
      </c>
      <c r="Z13" s="118">
        <f>(X13/X$7-1)*12/6</f>
        <v>6.1870732081831026E-2</v>
      </c>
      <c r="AA13" s="112"/>
      <c r="AC13" s="129">
        <f t="shared" ca="1" si="9"/>
        <v>97201.65275540587</v>
      </c>
      <c r="AD13" s="130">
        <v>0.94</v>
      </c>
    </row>
    <row r="14" spans="1:30">
      <c r="A14" s="32">
        <v>38548</v>
      </c>
      <c r="B14" s="42">
        <f>Tabelle0!G13</f>
        <v>843100</v>
      </c>
      <c r="C14" s="224">
        <f t="shared" si="2"/>
        <v>3.8553069966681619E-2</v>
      </c>
      <c r="D14" s="225">
        <f t="shared" si="6"/>
        <v>0.13559817885940997</v>
      </c>
      <c r="E14" s="84"/>
      <c r="F14" s="93">
        <v>39178000</v>
      </c>
      <c r="G14" s="96">
        <f>Tabelle0!B13/F14*1000000</f>
        <v>3478.9933125733833</v>
      </c>
      <c r="H14" s="96">
        <f t="shared" si="0"/>
        <v>21519.730460972998</v>
      </c>
      <c r="I14" s="100">
        <f t="shared" si="1"/>
        <v>516473.53106335195</v>
      </c>
      <c r="J14" s="100">
        <f t="shared" si="3"/>
        <v>1653.9894838940236</v>
      </c>
      <c r="K14" s="100"/>
      <c r="M14" s="134">
        <f t="shared" ca="1" si="7"/>
        <v>68007.549421584423</v>
      </c>
      <c r="N14" s="135">
        <v>0.93</v>
      </c>
      <c r="P14" s="107">
        <f>Tabelle0!K13/F14*1000000</f>
        <v>40553.371790290468</v>
      </c>
      <c r="Q14" s="74">
        <f t="shared" si="4"/>
        <v>2.8010851050407126E-2</v>
      </c>
      <c r="R14" s="109">
        <f>(P14/P$7-1)*12/7</f>
        <v>4.1306861989314596E-2</v>
      </c>
      <c r="S14" s="103"/>
      <c r="U14" s="122">
        <f t="shared" ca="1" si="8"/>
        <v>93850.740957680478</v>
      </c>
      <c r="V14" s="123">
        <v>0.93</v>
      </c>
      <c r="X14" s="116">
        <f>Tabelle0!O13/F14*1000000</f>
        <v>43373.832252794942</v>
      </c>
      <c r="Y14" s="111">
        <f t="shared" si="5"/>
        <v>1.0601955471789992E-2</v>
      </c>
      <c r="Z14" s="118">
        <f>(X14/X$7-1)*12/7</f>
        <v>5.4593474762292385E-2</v>
      </c>
      <c r="AA14" s="112"/>
      <c r="AC14" s="129">
        <f t="shared" ca="1" si="9"/>
        <v>96167.592619710063</v>
      </c>
      <c r="AD14" s="130">
        <v>0.93</v>
      </c>
    </row>
    <row r="15" spans="1:30">
      <c r="A15" s="32">
        <v>38579</v>
      </c>
      <c r="B15" s="42">
        <f>Tabelle0!G14</f>
        <v>843700</v>
      </c>
      <c r="C15" s="224">
        <f t="shared" si="2"/>
        <v>8.539912228679114E-3</v>
      </c>
      <c r="D15" s="225">
        <f t="shared" si="6"/>
        <v>0.11980033277870206</v>
      </c>
      <c r="E15" s="84"/>
      <c r="F15" s="93">
        <v>39178000</v>
      </c>
      <c r="G15" s="96">
        <f>Tabelle0!B14/F15*1000000</f>
        <v>3450.9163305937004</v>
      </c>
      <c r="H15" s="96">
        <f t="shared" si="0"/>
        <v>21535.045178416458</v>
      </c>
      <c r="I15" s="100">
        <f t="shared" si="1"/>
        <v>516841.08428199496</v>
      </c>
      <c r="J15" s="100">
        <f t="shared" si="3"/>
        <v>367.5532186430064</v>
      </c>
      <c r="K15" s="100"/>
      <c r="M15" s="134">
        <f t="shared" ca="1" si="7"/>
        <v>67276.285449309318</v>
      </c>
      <c r="N15" s="135">
        <v>0.92</v>
      </c>
      <c r="P15" s="107">
        <f>Tabelle0!K14/F15*1000000</f>
        <v>40584.001225177395</v>
      </c>
      <c r="Q15" s="74">
        <f t="shared" si="4"/>
        <v>9.0634441087615869E-3</v>
      </c>
      <c r="R15" s="109">
        <f>(P15/P$7-1)*12/8</f>
        <v>3.7303733473460277E-2</v>
      </c>
      <c r="S15" s="103"/>
      <c r="U15" s="122">
        <f t="shared" ca="1" si="8"/>
        <v>92841.593205447352</v>
      </c>
      <c r="V15" s="123">
        <v>0.92</v>
      </c>
      <c r="X15" s="116">
        <f>Tabelle0!O14/F15*1000000</f>
        <v>43578.028485374445</v>
      </c>
      <c r="Y15" s="111">
        <f t="shared" si="5"/>
        <v>5.6493850408990021E-2</v>
      </c>
      <c r="Z15" s="118">
        <f>(X15/X$7-1)*12/8</f>
        <v>5.5055910980376432E-2</v>
      </c>
      <c r="AA15" s="112"/>
      <c r="AC15" s="129">
        <f t="shared" ca="1" si="9"/>
        <v>95133.532484014257</v>
      </c>
      <c r="AD15" s="130">
        <v>0.92</v>
      </c>
    </row>
    <row r="16" spans="1:30">
      <c r="A16" s="32">
        <v>38610</v>
      </c>
      <c r="B16" s="42">
        <f>Tabelle0!G15</f>
        <v>852000</v>
      </c>
      <c r="C16" s="224">
        <f t="shared" si="2"/>
        <v>0.1180514400853383</v>
      </c>
      <c r="D16" s="225">
        <f t="shared" si="6"/>
        <v>0.12065361150219722</v>
      </c>
      <c r="E16" s="84"/>
      <c r="F16" s="93">
        <v>39178000</v>
      </c>
      <c r="G16" s="96">
        <f>Tabelle0!B15/F16*1000000</f>
        <v>3476.4408596661387</v>
      </c>
      <c r="H16" s="96">
        <f t="shared" si="0"/>
        <v>21746.8987697177</v>
      </c>
      <c r="I16" s="100">
        <f t="shared" si="1"/>
        <v>521925.5704732248</v>
      </c>
      <c r="J16" s="100">
        <f t="shared" si="3"/>
        <v>5084.4861912298365</v>
      </c>
      <c r="K16" s="100"/>
      <c r="M16" s="134">
        <f t="shared" ca="1" si="7"/>
        <v>66545.021477034214</v>
      </c>
      <c r="N16" s="135">
        <v>0.91</v>
      </c>
      <c r="P16" s="107">
        <f>Tabelle0!K15/F16*1000000</f>
        <v>40800.959722293126</v>
      </c>
      <c r="Q16" s="74">
        <f t="shared" si="4"/>
        <v>6.4150943396228399E-2</v>
      </c>
      <c r="R16" s="109">
        <f>(P16/P$7-1)*12/9</f>
        <v>4.0464021220028755E-2</v>
      </c>
      <c r="S16" s="103"/>
      <c r="U16" s="122">
        <f t="shared" ca="1" si="8"/>
        <v>91832.445453214226</v>
      </c>
      <c r="V16" s="123">
        <v>0.91</v>
      </c>
      <c r="X16" s="116">
        <f>Tabelle0!O15/F16*1000000</f>
        <v>43761.805094695999</v>
      </c>
      <c r="Y16" s="111">
        <f t="shared" si="5"/>
        <v>5.0606220347917841E-2</v>
      </c>
      <c r="Z16" s="118">
        <f>(X16/X$7-1)*12/9</f>
        <v>5.4767883988808684E-2</v>
      </c>
      <c r="AA16" s="112"/>
      <c r="AC16" s="129">
        <f t="shared" ca="1" si="9"/>
        <v>94099.47234831845</v>
      </c>
      <c r="AD16" s="130">
        <v>0.91</v>
      </c>
    </row>
    <row r="17" spans="1:30">
      <c r="A17" s="32">
        <v>38640</v>
      </c>
      <c r="B17" s="42">
        <f>Tabelle0!G16</f>
        <v>856000</v>
      </c>
      <c r="C17" s="224">
        <f t="shared" si="2"/>
        <v>5.6338028169014898E-2</v>
      </c>
      <c r="D17" s="225">
        <f t="shared" si="6"/>
        <v>0.11473185716114162</v>
      </c>
      <c r="E17" s="84"/>
      <c r="F17" s="93">
        <v>39178000</v>
      </c>
      <c r="G17" s="96">
        <f>Tabelle0!B16/F17*1000000</f>
        <v>3501.965388738578</v>
      </c>
      <c r="H17" s="96">
        <f t="shared" si="0"/>
        <v>21848.996886007455</v>
      </c>
      <c r="I17" s="100">
        <f t="shared" si="1"/>
        <v>524375.92526417889</v>
      </c>
      <c r="J17" s="100">
        <f t="shared" si="3"/>
        <v>2450.3547909540939</v>
      </c>
      <c r="K17" s="100"/>
      <c r="M17" s="134">
        <f t="shared" ca="1" si="7"/>
        <v>65813.757504759109</v>
      </c>
      <c r="N17" s="135">
        <v>0.9</v>
      </c>
      <c r="P17" s="107">
        <f>Tabelle0!K16/F17*1000000</f>
        <v>40941.344632191533</v>
      </c>
      <c r="Q17" s="74">
        <f t="shared" si="4"/>
        <v>4.1288708163900623E-2</v>
      </c>
      <c r="R17" s="109">
        <f>(P17/P$7-1)*12/10</f>
        <v>4.0671792951663122E-2</v>
      </c>
      <c r="S17" s="103"/>
      <c r="U17" s="122">
        <f t="shared" ca="1" si="8"/>
        <v>90823.2977009811</v>
      </c>
      <c r="V17" s="123">
        <v>0.9</v>
      </c>
      <c r="X17" s="116">
        <f>Tabelle0!O16/F17*1000000</f>
        <v>43971.106233090002</v>
      </c>
      <c r="Y17" s="111">
        <f t="shared" si="5"/>
        <v>5.7392825896763533E-2</v>
      </c>
      <c r="Z17" s="118">
        <f>(X17/X$7-1)*12/10</f>
        <v>5.5266124451892204E-2</v>
      </c>
      <c r="AA17" s="112"/>
      <c r="AC17" s="129">
        <f t="shared" ca="1" si="9"/>
        <v>93065.412212622643</v>
      </c>
      <c r="AD17" s="130">
        <v>0.9</v>
      </c>
    </row>
    <row r="18" spans="1:30">
      <c r="A18" s="32">
        <v>38671</v>
      </c>
      <c r="B18" s="42">
        <f>Tabelle0!G17</f>
        <v>873700</v>
      </c>
      <c r="C18" s="224">
        <f t="shared" si="2"/>
        <v>0.24813084112149664</v>
      </c>
      <c r="D18" s="225">
        <f t="shared" si="6"/>
        <v>0.12901574299244853</v>
      </c>
      <c r="E18" s="84"/>
      <c r="F18" s="93">
        <v>39178000</v>
      </c>
      <c r="G18" s="96">
        <f>Tabelle0!B17/F18*1000000</f>
        <v>3555.5668997906992</v>
      </c>
      <c r="H18" s="96">
        <f t="shared" si="0"/>
        <v>22300.78105058962</v>
      </c>
      <c r="I18" s="100">
        <f t="shared" si="1"/>
        <v>535218.74521415087</v>
      </c>
      <c r="J18" s="100">
        <f t="shared" si="3"/>
        <v>10842.819949971978</v>
      </c>
      <c r="K18" s="100"/>
      <c r="M18" s="134">
        <f t="shared" ca="1" si="7"/>
        <v>65082.493532484012</v>
      </c>
      <c r="N18" s="135">
        <v>0.89</v>
      </c>
      <c r="P18" s="107">
        <f>Tabelle0!K17/F18*1000000</f>
        <v>41380.36653223748</v>
      </c>
      <c r="Q18" s="74">
        <f t="shared" si="4"/>
        <v>0.12867830423940241</v>
      </c>
      <c r="R18" s="109">
        <f>(P18/P$7-1)*12/11</f>
        <v>4.9068868019290494E-2</v>
      </c>
      <c r="S18" s="103"/>
      <c r="U18" s="122">
        <f t="shared" ca="1" si="8"/>
        <v>89814.149948747974</v>
      </c>
      <c r="V18" s="123">
        <v>0.89</v>
      </c>
      <c r="X18" s="116">
        <f>Tabelle0!O17/F18*1000000</f>
        <v>44366.736433712802</v>
      </c>
      <c r="Y18" s="111">
        <f t="shared" si="5"/>
        <v>0.10797004701921509</v>
      </c>
      <c r="Z18" s="118">
        <f>(X18/X$7-1)*12/11</f>
        <v>6.050944211374281E-2</v>
      </c>
      <c r="AA18" s="112"/>
      <c r="AC18" s="129">
        <f t="shared" ca="1" si="9"/>
        <v>92031.352076926836</v>
      </c>
      <c r="AD18" s="130">
        <v>0.89</v>
      </c>
    </row>
    <row r="19" spans="1:30">
      <c r="A19" s="32">
        <v>38701</v>
      </c>
      <c r="B19" s="42">
        <f>Tabelle0!G18</f>
        <v>869300</v>
      </c>
      <c r="C19" s="224">
        <f t="shared" si="2"/>
        <v>-6.0432642783564194E-2</v>
      </c>
      <c r="D19" s="225">
        <f t="shared" si="6"/>
        <v>0.11263279150134387</v>
      </c>
      <c r="E19" s="223">
        <f t="shared" ref="E19:E29" si="10">B19/B7-1</f>
        <v>0.11263279150134387</v>
      </c>
      <c r="F19" s="93">
        <v>39178000</v>
      </c>
      <c r="G19" s="96">
        <f>Tabelle0!B18/F19*1000000</f>
        <v>3662.769921894941</v>
      </c>
      <c r="H19" s="96">
        <f t="shared" si="0"/>
        <v>22188.473122670886</v>
      </c>
      <c r="I19" s="100">
        <f t="shared" si="1"/>
        <v>532523.3549441013</v>
      </c>
      <c r="J19" s="100">
        <f t="shared" si="3"/>
        <v>-2695.3902700495673</v>
      </c>
      <c r="K19" s="100">
        <f t="shared" ref="K19:K29" si="11">I19-I7</f>
        <v>53222.705693040509</v>
      </c>
      <c r="M19" s="134">
        <f t="shared" ca="1" si="7"/>
        <v>64351.229560208914</v>
      </c>
      <c r="N19" s="135">
        <v>0.88</v>
      </c>
      <c r="P19" s="107">
        <f>Tabelle0!K18/F19*1000000</f>
        <v>41696.87069273572</v>
      </c>
      <c r="Q19" s="74">
        <f t="shared" si="4"/>
        <v>9.1783863804590027E-2</v>
      </c>
      <c r="R19" s="109">
        <f>(P19/P$7-1)*12/12</f>
        <v>5.2972485954819737E-2</v>
      </c>
      <c r="S19" s="104">
        <f t="shared" ref="S19:S41" si="12">P19/P7-1</f>
        <v>5.2972485954819737E-2</v>
      </c>
      <c r="U19" s="122">
        <f t="shared" ca="1" si="8"/>
        <v>88805.002196514848</v>
      </c>
      <c r="V19" s="123">
        <v>0.88</v>
      </c>
      <c r="X19" s="116">
        <f>Tabelle0!O18/F19*1000000</f>
        <v>44338.659451733118</v>
      </c>
      <c r="Y19" s="111">
        <f t="shared" si="5"/>
        <v>-7.5940628236113028E-3</v>
      </c>
      <c r="Z19" s="118">
        <f>(X19/X$7-1)*12/12</f>
        <v>5.4799048385955063E-2</v>
      </c>
      <c r="AA19" s="113">
        <f t="shared" ref="AA19:AA47" si="13">X19/X7-1</f>
        <v>5.4799048385955063E-2</v>
      </c>
      <c r="AC19" s="129">
        <f t="shared" ca="1" si="9"/>
        <v>90997.291941231029</v>
      </c>
      <c r="AD19" s="130">
        <v>0.88</v>
      </c>
    </row>
    <row r="20" spans="1:30">
      <c r="A20" s="32">
        <v>38732</v>
      </c>
      <c r="B20" s="42">
        <f>Tabelle0!G19</f>
        <v>868800</v>
      </c>
      <c r="C20" s="224">
        <f t="shared" si="2"/>
        <v>-6.9021051420685708E-3</v>
      </c>
      <c r="D20" s="225">
        <f>(B20/B$19-1)*12/MONTH(A20)</f>
        <v>-6.9021051420685708E-3</v>
      </c>
      <c r="E20" s="223">
        <f t="shared" si="10"/>
        <v>8.2077469174243411E-2</v>
      </c>
      <c r="F20" s="93">
        <v>39767000</v>
      </c>
      <c r="G20" s="96">
        <f>Tabelle0!B19/F20*1000000</f>
        <v>3535.5948399426661</v>
      </c>
      <c r="H20" s="96">
        <f t="shared" si="0"/>
        <v>21847.260291196217</v>
      </c>
      <c r="I20" s="100">
        <f t="shared" si="1"/>
        <v>524334.2469887092</v>
      </c>
      <c r="J20" s="100">
        <f t="shared" si="3"/>
        <v>-8189.1079553921008</v>
      </c>
      <c r="K20" s="100">
        <f t="shared" si="11"/>
        <v>32486.781574446126</v>
      </c>
      <c r="M20" s="134">
        <f t="shared" ca="1" si="7"/>
        <v>63619.96558793381</v>
      </c>
      <c r="N20" s="135">
        <v>0.87</v>
      </c>
      <c r="P20" s="107">
        <f>Tabelle0!K19/F20*1000000</f>
        <v>41036.537832876507</v>
      </c>
      <c r="Q20" s="74">
        <f t="shared" si="4"/>
        <v>-0.19003810565791612</v>
      </c>
      <c r="R20" s="109">
        <f>(P20/P$19-1)*12/1</f>
        <v>-0.19003810565791612</v>
      </c>
      <c r="S20" s="104">
        <f t="shared" si="12"/>
        <v>3.3112375797735405E-2</v>
      </c>
      <c r="U20" s="122">
        <f t="shared" ca="1" si="8"/>
        <v>87795.854444281722</v>
      </c>
      <c r="V20" s="123">
        <v>0.87</v>
      </c>
      <c r="X20" s="116">
        <f>Tabelle0!O19/F20*1000000</f>
        <v>43807.679734453188</v>
      </c>
      <c r="Y20" s="111">
        <f t="shared" si="5"/>
        <v>-0.14370656862766529</v>
      </c>
      <c r="Z20" s="118">
        <f>(X20/X$19-1)*12/1</f>
        <v>-0.14370656862766529</v>
      </c>
      <c r="AA20" s="113">
        <f t="shared" si="13"/>
        <v>3.3727203900745018E-2</v>
      </c>
      <c r="AC20" s="129">
        <f t="shared" ca="1" si="9"/>
        <v>89963.231805535223</v>
      </c>
      <c r="AD20" s="130">
        <v>0.87</v>
      </c>
    </row>
    <row r="21" spans="1:30">
      <c r="A21" s="32">
        <v>38763</v>
      </c>
      <c r="B21" s="42">
        <f>Tabelle0!G20</f>
        <v>866700</v>
      </c>
      <c r="C21" s="224">
        <f t="shared" si="2"/>
        <v>-2.9005524861878129E-2</v>
      </c>
      <c r="D21" s="225">
        <f t="shared" ref="D21:D31" si="14">(B21/B$19-1)*12/MONTH(A21)</f>
        <v>-1.7945473369377352E-2</v>
      </c>
      <c r="E21" s="223">
        <f t="shared" si="10"/>
        <v>7.1455062430461069E-2</v>
      </c>
      <c r="F21" s="93">
        <v>39767000</v>
      </c>
      <c r="G21" s="96">
        <f>Tabelle0!B20/F21*1000000</f>
        <v>3548.1680790605278</v>
      </c>
      <c r="H21" s="96">
        <f t="shared" si="0"/>
        <v>21794.452686901197</v>
      </c>
      <c r="I21" s="100">
        <f t="shared" si="1"/>
        <v>523066.86448562873</v>
      </c>
      <c r="J21" s="100">
        <f t="shared" si="3"/>
        <v>-1267.3825030804728</v>
      </c>
      <c r="K21" s="100">
        <f t="shared" si="11"/>
        <v>27543.866884934425</v>
      </c>
      <c r="M21" s="134">
        <f t="shared" ca="1" si="7"/>
        <v>62888.701615658705</v>
      </c>
      <c r="N21" s="135">
        <v>0.86</v>
      </c>
      <c r="P21" s="107">
        <f>Tabelle0!K20/F21*1000000</f>
        <v>40996.303467699348</v>
      </c>
      <c r="Q21" s="74">
        <f t="shared" si="4"/>
        <v>-1.1765426803113321E-2</v>
      </c>
      <c r="R21" s="109">
        <f>(P21/P$19-1)*12/2</f>
        <v>-0.10080860458793439</v>
      </c>
      <c r="S21" s="104">
        <f t="shared" si="12"/>
        <v>3.1701681177752405E-2</v>
      </c>
      <c r="U21" s="122">
        <f t="shared" ca="1" si="8"/>
        <v>86786.70669204861</v>
      </c>
      <c r="V21" s="123">
        <v>0.86</v>
      </c>
      <c r="X21" s="116">
        <f>Tabelle0!O20/F21*1000000</f>
        <v>43782.533256217466</v>
      </c>
      <c r="Y21" s="111">
        <f t="shared" si="5"/>
        <v>-6.8882383330461927E-3</v>
      </c>
      <c r="Z21" s="118">
        <f>(X21/X$19-1)*12/2</f>
        <v>-7.5256158268074858E-2</v>
      </c>
      <c r="AA21" s="113">
        <f t="shared" si="13"/>
        <v>2.8241270778136984E-2</v>
      </c>
      <c r="AC21" s="129">
        <f t="shared" ca="1" si="9"/>
        <v>88929.171669839416</v>
      </c>
      <c r="AD21" s="130">
        <v>0.86</v>
      </c>
    </row>
    <row r="22" spans="1:30">
      <c r="A22" s="32">
        <v>38791</v>
      </c>
      <c r="B22" s="42">
        <f>Tabelle0!G21</f>
        <v>876900</v>
      </c>
      <c r="C22" s="224">
        <f t="shared" si="2"/>
        <v>0.14122533748702093</v>
      </c>
      <c r="D22" s="225">
        <f t="shared" si="14"/>
        <v>3.497066605314636E-2</v>
      </c>
      <c r="E22" s="223">
        <f t="shared" si="10"/>
        <v>8.0591497227356701E-2</v>
      </c>
      <c r="F22" s="93">
        <v>39767000</v>
      </c>
      <c r="G22" s="96">
        <f>Tabelle0!B21/F22*1000000</f>
        <v>3608.519626826263</v>
      </c>
      <c r="H22" s="96">
        <f t="shared" si="0"/>
        <v>22050.946764905573</v>
      </c>
      <c r="I22" s="100">
        <f t="shared" si="1"/>
        <v>529222.72235773376</v>
      </c>
      <c r="J22" s="100">
        <f t="shared" si="3"/>
        <v>6155.8578721050289</v>
      </c>
      <c r="K22" s="100">
        <f t="shared" si="11"/>
        <v>32106.994142919313</v>
      </c>
      <c r="M22" s="134">
        <f t="shared" ca="1" si="7"/>
        <v>62157.437643383608</v>
      </c>
      <c r="N22" s="135">
        <v>0.85</v>
      </c>
      <c r="P22" s="107">
        <f>Tabelle0!K21/F22*1000000</f>
        <v>41230.165715291572</v>
      </c>
      <c r="Q22" s="74">
        <f t="shared" si="4"/>
        <v>6.845365883579646E-2</v>
      </c>
      <c r="R22" s="109">
        <f>(P22/P$19-1)*12/3</f>
        <v>-4.4771223325922538E-2</v>
      </c>
      <c r="S22" s="104">
        <f t="shared" si="12"/>
        <v>3.999190857178303E-2</v>
      </c>
      <c r="U22" s="122">
        <f t="shared" ca="1" si="8"/>
        <v>85777.558939815484</v>
      </c>
      <c r="V22" s="123">
        <v>0.85</v>
      </c>
      <c r="X22" s="116">
        <f>Tabelle0!O21/F22*1000000</f>
        <v>44245.228455754768</v>
      </c>
      <c r="Y22" s="111">
        <f t="shared" si="5"/>
        <v>0.12681638044914045</v>
      </c>
      <c r="Z22" s="118">
        <f>(X22/X$19-1)*12/3</f>
        <v>-8.4288516733401764E-3</v>
      </c>
      <c r="AA22" s="113">
        <f t="shared" si="13"/>
        <v>4.2231577945863741E-2</v>
      </c>
      <c r="AC22" s="129">
        <f t="shared" ca="1" si="9"/>
        <v>87895.111534143609</v>
      </c>
      <c r="AD22" s="130">
        <v>0.85</v>
      </c>
    </row>
    <row r="23" spans="1:30">
      <c r="A23" s="32">
        <v>38822</v>
      </c>
      <c r="B23" s="42">
        <f>Tabelle0!G22</f>
        <v>888000</v>
      </c>
      <c r="C23" s="224">
        <f t="shared" si="2"/>
        <v>0.151898734177216</v>
      </c>
      <c r="D23" s="225">
        <f t="shared" si="14"/>
        <v>6.4534683078338873E-2</v>
      </c>
      <c r="E23" s="223">
        <f t="shared" si="10"/>
        <v>8.7835354649026032E-2</v>
      </c>
      <c r="F23" s="93">
        <v>39767000</v>
      </c>
      <c r="G23" s="96">
        <f>Tabelle0!B22/F23*1000000</f>
        <v>3658.8125832977094</v>
      </c>
      <c r="H23" s="96">
        <f t="shared" si="0"/>
        <v>22330.072673322102</v>
      </c>
      <c r="I23" s="100">
        <f t="shared" si="1"/>
        <v>535921.74415973038</v>
      </c>
      <c r="J23" s="100">
        <f t="shared" si="3"/>
        <v>6699.0218019966269</v>
      </c>
      <c r="K23" s="100">
        <f t="shared" si="11"/>
        <v>35865.590195770958</v>
      </c>
      <c r="M23" s="134">
        <f t="shared" ca="1" si="7"/>
        <v>61426.173671108503</v>
      </c>
      <c r="N23" s="135">
        <v>0.84</v>
      </c>
      <c r="P23" s="107">
        <f>Tabelle0!K22/F23*1000000</f>
        <v>41778.358940830338</v>
      </c>
      <c r="Q23" s="74">
        <f t="shared" si="4"/>
        <v>0.1595511100268352</v>
      </c>
      <c r="R23" s="109">
        <f>(P23/P$19-1)*12/4</f>
        <v>5.8629038635853448E-3</v>
      </c>
      <c r="S23" s="104">
        <f t="shared" si="12"/>
        <v>4.5873831682971877E-2</v>
      </c>
      <c r="U23" s="122">
        <f t="shared" ca="1" si="8"/>
        <v>84768.411187582358</v>
      </c>
      <c r="V23" s="123">
        <v>0.84</v>
      </c>
      <c r="X23" s="116">
        <f>Tabelle0!O22/F23*1000000</f>
        <v>44740.614076998514</v>
      </c>
      <c r="Y23" s="111">
        <f t="shared" si="5"/>
        <v>0.1343563512361472</v>
      </c>
      <c r="Z23" s="118">
        <f>(X23/X$19-1)*12/4</f>
        <v>2.7196669694285136E-2</v>
      </c>
      <c r="AA23" s="113">
        <f t="shared" si="13"/>
        <v>4.4854421977019499E-2</v>
      </c>
      <c r="AC23" s="129">
        <f t="shared" ca="1" si="9"/>
        <v>86861.051398447788</v>
      </c>
      <c r="AD23" s="130">
        <v>0.84</v>
      </c>
    </row>
    <row r="24" spans="1:30">
      <c r="A24" s="32">
        <v>38852</v>
      </c>
      <c r="B24" s="42">
        <f>Tabelle0!G23</f>
        <v>893700</v>
      </c>
      <c r="C24" s="224">
        <f t="shared" si="2"/>
        <v>7.7027027027027906E-2</v>
      </c>
      <c r="D24" s="225">
        <f t="shared" si="14"/>
        <v>6.7364546186586688E-2</v>
      </c>
      <c r="E24" s="223">
        <f t="shared" si="10"/>
        <v>8.0914368650217616E-2</v>
      </c>
      <c r="F24" s="93">
        <v>39767000</v>
      </c>
      <c r="G24" s="96">
        <f>Tabelle0!B23/F24*1000000</f>
        <v>3691.5030050041491</v>
      </c>
      <c r="H24" s="96">
        <f t="shared" si="0"/>
        <v>22473.40759926572</v>
      </c>
      <c r="I24" s="100">
        <f t="shared" si="1"/>
        <v>539361.78238237731</v>
      </c>
      <c r="J24" s="100">
        <f t="shared" si="3"/>
        <v>3440.0382226469228</v>
      </c>
      <c r="K24" s="100">
        <f t="shared" si="11"/>
        <v>32873.447092163377</v>
      </c>
      <c r="M24" s="134">
        <f t="shared" ca="1" si="7"/>
        <v>60694.909698833399</v>
      </c>
      <c r="N24" s="135">
        <v>0.83</v>
      </c>
      <c r="P24" s="107">
        <f>Tabelle0!K23/F24*1000000</f>
        <v>41841.225136419642</v>
      </c>
      <c r="Q24" s="74">
        <f t="shared" si="4"/>
        <v>1.8057060310581186E-2</v>
      </c>
      <c r="R24" s="109">
        <f>(P24/P$19-1)*12/5</f>
        <v>8.3087929402282153E-3</v>
      </c>
      <c r="S24" s="104">
        <f t="shared" si="12"/>
        <v>3.8555194117238178E-2</v>
      </c>
      <c r="U24" s="122">
        <f t="shared" ca="1" si="8"/>
        <v>83759.263435349232</v>
      </c>
      <c r="V24" s="123">
        <v>0.83</v>
      </c>
      <c r="X24" s="116">
        <f>Tabelle0!O23/F24*1000000</f>
        <v>44906.580833354288</v>
      </c>
      <c r="Y24" s="111">
        <f t="shared" si="5"/>
        <v>4.4514388489209189E-2</v>
      </c>
      <c r="Z24" s="118">
        <f>(X24/X$19-1)*12/5</f>
        <v>3.0740922994628939E-2</v>
      </c>
      <c r="AA24" s="113">
        <f t="shared" si="13"/>
        <v>4.2145494543984086E-2</v>
      </c>
      <c r="AC24" s="129">
        <f t="shared" ca="1" si="9"/>
        <v>85826.991262751981</v>
      </c>
      <c r="AD24" s="130">
        <v>0.83</v>
      </c>
    </row>
    <row r="25" spans="1:30">
      <c r="A25" s="32">
        <v>38883</v>
      </c>
      <c r="B25" s="42">
        <f>Tabelle0!G24</f>
        <v>899800</v>
      </c>
      <c r="C25" s="224">
        <f t="shared" si="2"/>
        <v>8.1906680093990936E-2</v>
      </c>
      <c r="D25" s="225">
        <f t="shared" si="14"/>
        <v>7.0171402277694916E-2</v>
      </c>
      <c r="E25" s="223">
        <f t="shared" si="10"/>
        <v>7.0680628272251411E-2</v>
      </c>
      <c r="F25" s="93">
        <v>39767000</v>
      </c>
      <c r="G25" s="96">
        <f>Tabelle0!B24/F25*1000000</f>
        <v>3759.3984962406012</v>
      </c>
      <c r="H25" s="96">
        <f t="shared" si="0"/>
        <v>22626.801116503637</v>
      </c>
      <c r="I25" s="100">
        <f t="shared" si="1"/>
        <v>543043.22679608734</v>
      </c>
      <c r="J25" s="100">
        <f t="shared" si="3"/>
        <v>3681.4444137100363</v>
      </c>
      <c r="K25" s="100">
        <f t="shared" si="11"/>
        <v>28223.685216629412</v>
      </c>
      <c r="M25" s="134">
        <f t="shared" ca="1" si="7"/>
        <v>59963.645726558301</v>
      </c>
      <c r="N25" s="135">
        <v>0.82</v>
      </c>
      <c r="P25" s="107">
        <f>Tabelle0!K24/F25*1000000</f>
        <v>42052.455553599721</v>
      </c>
      <c r="Q25" s="74">
        <f t="shared" si="4"/>
        <v>6.0580563735801896E-2</v>
      </c>
      <c r="R25" s="109">
        <f>(P25/P$19-1)*12/6</f>
        <v>1.7055709695065868E-2</v>
      </c>
      <c r="S25" s="104">
        <f t="shared" si="12"/>
        <v>3.938622401042835E-2</v>
      </c>
      <c r="U25" s="122">
        <f t="shared" ca="1" si="8"/>
        <v>82750.115683116106</v>
      </c>
      <c r="V25" s="123">
        <v>0.82</v>
      </c>
      <c r="X25" s="116">
        <f>Tabelle0!O24/F25*1000000</f>
        <v>45095.179420122215</v>
      </c>
      <c r="Y25" s="111">
        <f t="shared" si="5"/>
        <v>5.0397580916117235E-2</v>
      </c>
      <c r="Z25" s="118">
        <f>(X25/X$19-1)*12/6</f>
        <v>3.4124620714464537E-2</v>
      </c>
      <c r="AA25" s="113">
        <f t="shared" si="13"/>
        <v>4.0604864719960165E-2</v>
      </c>
      <c r="AC25" s="129">
        <f t="shared" ca="1" si="9"/>
        <v>84792.931127056174</v>
      </c>
      <c r="AD25" s="130">
        <v>0.82</v>
      </c>
    </row>
    <row r="26" spans="1:30">
      <c r="A26" s="32">
        <v>38913</v>
      </c>
      <c r="B26" s="42">
        <f>Tabelle0!G25</f>
        <v>892500</v>
      </c>
      <c r="C26" s="224">
        <f t="shared" si="2"/>
        <v>-9.7354967770615808E-2</v>
      </c>
      <c r="D26" s="225">
        <f t="shared" si="14"/>
        <v>4.5751096941709993E-2</v>
      </c>
      <c r="E26" s="223">
        <f t="shared" si="10"/>
        <v>5.8593286680109102E-2</v>
      </c>
      <c r="F26" s="93">
        <v>39767000</v>
      </c>
      <c r="G26" s="96">
        <f>Tabelle0!B25/F26*1000000</f>
        <v>3824.7793396534817</v>
      </c>
      <c r="H26" s="96">
        <f t="shared" si="0"/>
        <v>22443.231825382856</v>
      </c>
      <c r="I26" s="100">
        <f t="shared" si="1"/>
        <v>538637.56380918855</v>
      </c>
      <c r="J26" s="100">
        <f t="shared" si="3"/>
        <v>-4405.6629868987948</v>
      </c>
      <c r="K26" s="100">
        <f t="shared" si="11"/>
        <v>22164.032745836594</v>
      </c>
      <c r="M26" s="134">
        <f t="shared" ca="1" si="7"/>
        <v>59232.381754283204</v>
      </c>
      <c r="N26" s="135">
        <v>0.81</v>
      </c>
      <c r="P26" s="107">
        <f>Tabelle0!K25/F26*1000000</f>
        <v>41886.488797243946</v>
      </c>
      <c r="Q26" s="74">
        <f t="shared" si="4"/>
        <v>-4.735992345871054E-2</v>
      </c>
      <c r="R26" s="109">
        <f>(P26/P$19-1)*12/7</f>
        <v>7.7957794512629264E-3</v>
      </c>
      <c r="S26" s="104">
        <f t="shared" si="12"/>
        <v>3.2873148349964465E-2</v>
      </c>
      <c r="U26" s="122">
        <f t="shared" ca="1" si="8"/>
        <v>81740.967930882995</v>
      </c>
      <c r="V26" s="123">
        <v>0.81</v>
      </c>
      <c r="X26" s="116">
        <f>Tabelle0!O25/F26*1000000</f>
        <v>44745.64337264566</v>
      </c>
      <c r="Y26" s="111">
        <f t="shared" si="5"/>
        <v>-9.3012881280322812E-2</v>
      </c>
      <c r="Z26" s="118">
        <f>(X26/X$19-1)*12/7</f>
        <v>1.5735404051262565E-2</v>
      </c>
      <c r="AA26" s="113">
        <f t="shared" si="13"/>
        <v>3.1627620816519375E-2</v>
      </c>
      <c r="AC26" s="129">
        <f t="shared" ca="1" si="9"/>
        <v>83758.870991360382</v>
      </c>
      <c r="AD26" s="130">
        <v>0.81</v>
      </c>
    </row>
    <row r="27" spans="1:30">
      <c r="A27" s="32">
        <v>38944</v>
      </c>
      <c r="B27" s="42">
        <f>Tabelle0!G26</f>
        <v>885200</v>
      </c>
      <c r="C27" s="224">
        <f t="shared" si="2"/>
        <v>-9.8151260504201865E-2</v>
      </c>
      <c r="D27" s="225">
        <f t="shared" si="14"/>
        <v>2.7435867939721637E-2</v>
      </c>
      <c r="E27" s="223">
        <f t="shared" si="10"/>
        <v>4.9188100035557625E-2</v>
      </c>
      <c r="F27" s="93">
        <v>39767000</v>
      </c>
      <c r="G27" s="96">
        <f>Tabelle0!B26/F27*1000000</f>
        <v>3799.6328614177587</v>
      </c>
      <c r="H27" s="96">
        <f t="shared" si="0"/>
        <v>22259.662534262075</v>
      </c>
      <c r="I27" s="100">
        <f t="shared" si="1"/>
        <v>534231.90082228975</v>
      </c>
      <c r="J27" s="100">
        <f t="shared" si="3"/>
        <v>-4405.6629868987948</v>
      </c>
      <c r="K27" s="100">
        <f t="shared" si="11"/>
        <v>17390.816540294793</v>
      </c>
      <c r="M27" s="134">
        <f t="shared" ca="1" si="7"/>
        <v>58501.117782008107</v>
      </c>
      <c r="N27" s="135">
        <v>0.8</v>
      </c>
      <c r="P27" s="107">
        <f>Tabelle0!K26/F27*1000000</f>
        <v>41833.681192948927</v>
      </c>
      <c r="Q27" s="74">
        <f t="shared" si="4"/>
        <v>-1.5128774689319613E-2</v>
      </c>
      <c r="R27" s="109">
        <f>(P27/P$19-1)*12/8</f>
        <v>4.9216103489407859E-3</v>
      </c>
      <c r="S27" s="104">
        <f t="shared" si="12"/>
        <v>3.079242879078814E-2</v>
      </c>
      <c r="U27" s="122">
        <f t="shared" ca="1" si="8"/>
        <v>80731.820178649868</v>
      </c>
      <c r="V27" s="123">
        <v>0.8</v>
      </c>
      <c r="X27" s="116">
        <f>Tabelle0!O26/F27*1000000</f>
        <v>44921.668720295726</v>
      </c>
      <c r="Y27" s="111">
        <f t="shared" si="5"/>
        <v>4.720692368214241E-2</v>
      </c>
      <c r="Z27" s="118">
        <f>(X27/X$19-1)*12/8</f>
        <v>1.9723507964779619E-2</v>
      </c>
      <c r="AA27" s="113">
        <f t="shared" si="13"/>
        <v>3.0832974359366272E-2</v>
      </c>
      <c r="AC27" s="129">
        <f t="shared" ca="1" si="9"/>
        <v>82724.810855664575</v>
      </c>
      <c r="AD27" s="130">
        <v>0.8</v>
      </c>
    </row>
    <row r="28" spans="1:30">
      <c r="A28" s="32">
        <v>38975</v>
      </c>
      <c r="B28" s="42">
        <f>Tabelle0!G27</f>
        <v>886500</v>
      </c>
      <c r="C28" s="224">
        <f t="shared" si="2"/>
        <v>1.7623136014459639E-2</v>
      </c>
      <c r="D28" s="225">
        <f t="shared" si="14"/>
        <v>2.6381379654127752E-2</v>
      </c>
      <c r="E28" s="223">
        <f t="shared" si="10"/>
        <v>4.0492957746478764E-2</v>
      </c>
      <c r="F28" s="93">
        <v>39767000</v>
      </c>
      <c r="G28" s="96">
        <f>Tabelle0!B27/F28*1000000</f>
        <v>3809.6914527120475</v>
      </c>
      <c r="H28" s="96">
        <f t="shared" si="0"/>
        <v>22292.352955968516</v>
      </c>
      <c r="I28" s="100">
        <f t="shared" si="1"/>
        <v>535016.47094324441</v>
      </c>
      <c r="J28" s="100">
        <f t="shared" si="3"/>
        <v>784.57012095465325</v>
      </c>
      <c r="K28" s="100">
        <f t="shared" si="11"/>
        <v>13090.900470019609</v>
      </c>
      <c r="M28" s="134">
        <f t="shared" ca="1" si="7"/>
        <v>57769.853809733002</v>
      </c>
      <c r="N28" s="135">
        <v>0.79</v>
      </c>
      <c r="P28" s="107">
        <f>Tabelle0!K27/F28*1000000</f>
        <v>42034.853018834714</v>
      </c>
      <c r="Q28" s="74">
        <f t="shared" si="4"/>
        <v>5.7706179370041966E-2</v>
      </c>
      <c r="R28" s="109">
        <f>(P28/P$19-1)*12/9</f>
        <v>1.0807600042365509E-2</v>
      </c>
      <c r="S28" s="104">
        <f t="shared" si="12"/>
        <v>3.0241771393122452E-2</v>
      </c>
      <c r="U28" s="122">
        <f t="shared" ca="1" si="8"/>
        <v>79722.672426416742</v>
      </c>
      <c r="V28" s="123">
        <v>0.79</v>
      </c>
      <c r="X28" s="116">
        <f>Tabelle0!O27/F28*1000000</f>
        <v>45228.455754771545</v>
      </c>
      <c r="Y28" s="111">
        <f t="shared" si="5"/>
        <v>8.1952530228392106E-2</v>
      </c>
      <c r="Z28" s="118">
        <f>(X28/X$19-1)*12/9</f>
        <v>2.6757576466862016E-2</v>
      </c>
      <c r="AA28" s="113">
        <f t="shared" si="13"/>
        <v>3.3514400443534376E-2</v>
      </c>
      <c r="AC28" s="129">
        <f t="shared" ca="1" si="9"/>
        <v>81690.750719968768</v>
      </c>
      <c r="AD28" s="130">
        <v>0.79</v>
      </c>
    </row>
    <row r="29" spans="1:30">
      <c r="A29" s="32">
        <v>39005</v>
      </c>
      <c r="B29" s="42">
        <f>Tabelle0!G28</f>
        <v>881100</v>
      </c>
      <c r="C29" s="224">
        <f t="shared" si="2"/>
        <v>-7.30964467005073E-2</v>
      </c>
      <c r="D29" s="225">
        <f t="shared" si="14"/>
        <v>1.6288968135281134E-2</v>
      </c>
      <c r="E29" s="223">
        <f t="shared" si="10"/>
        <v>2.9322429906541991E-2</v>
      </c>
      <c r="F29" s="93">
        <v>39767000</v>
      </c>
      <c r="G29" s="96">
        <f>Tabelle0!B28/F29*1000000</f>
        <v>3844.8965222420597</v>
      </c>
      <c r="H29" s="96">
        <f t="shared" si="0"/>
        <v>22156.561973495613</v>
      </c>
      <c r="I29" s="100">
        <f t="shared" si="1"/>
        <v>531757.4873638947</v>
      </c>
      <c r="J29" s="100">
        <f t="shared" si="3"/>
        <v>-3258.9835793497041</v>
      </c>
      <c r="K29" s="100">
        <f t="shared" si="11"/>
        <v>7381.5620997158112</v>
      </c>
      <c r="M29" s="134">
        <f t="shared" ca="1" si="7"/>
        <v>57038.589837457897</v>
      </c>
      <c r="N29" s="135">
        <v>0.78</v>
      </c>
      <c r="P29" s="107">
        <f>Tabelle0!K28/F29*1000000</f>
        <v>41994.618653657555</v>
      </c>
      <c r="Q29" s="74">
        <f t="shared" si="4"/>
        <v>-1.1486001435750293E-2</v>
      </c>
      <c r="R29" s="109">
        <f>(P29/P$19-1)*12/10</f>
        <v>8.5689296863336924E-3</v>
      </c>
      <c r="S29" s="104">
        <f t="shared" si="12"/>
        <v>2.5726414970695721E-2</v>
      </c>
      <c r="U29" s="122">
        <f t="shared" ca="1" si="8"/>
        <v>78713.524674183616</v>
      </c>
      <c r="V29" s="123">
        <v>0.78</v>
      </c>
      <c r="X29" s="116">
        <f>Tabelle0!O28/F29*1000000</f>
        <v>45042.371815827195</v>
      </c>
      <c r="Y29" s="111">
        <f t="shared" si="5"/>
        <v>-4.9371733570554799E-2</v>
      </c>
      <c r="Z29" s="118">
        <f>(X29/X$19-1)*12/10</f>
        <v>1.90455653678967E-2</v>
      </c>
      <c r="AA29" s="113">
        <f t="shared" si="13"/>
        <v>2.4362943635268808E-2</v>
      </c>
      <c r="AC29" s="129">
        <f t="shared" ca="1" si="9"/>
        <v>80656.690584272961</v>
      </c>
      <c r="AD29" s="130">
        <v>0.78</v>
      </c>
    </row>
    <row r="30" spans="1:30">
      <c r="A30" s="32">
        <v>39036</v>
      </c>
      <c r="B30" s="42">
        <f>Tabelle0!G29</f>
        <v>910400</v>
      </c>
      <c r="C30" s="224">
        <f t="shared" ref="C30:C36" si="15">(B30/B29-1)*12</f>
        <v>0.39904664623765651</v>
      </c>
      <c r="D30" s="225">
        <f t="shared" si="14"/>
        <v>5.1577549334365209E-2</v>
      </c>
      <c r="E30" s="223">
        <f t="shared" ref="E30:E35" si="16">B30/B18-1</f>
        <v>4.2005264965091049E-2</v>
      </c>
      <c r="F30" s="93">
        <v>39767000</v>
      </c>
      <c r="G30" s="96">
        <f>Tabelle0!B29/F30*1000000</f>
        <v>3890.1601830663617</v>
      </c>
      <c r="H30" s="96">
        <f t="shared" si="0"/>
        <v>22893.353785802301</v>
      </c>
      <c r="I30" s="100">
        <f t="shared" si="1"/>
        <v>549440.49085925519</v>
      </c>
      <c r="J30" s="100">
        <f t="shared" ref="J30:J36" si="17">I30-I29</f>
        <v>17683.003495360492</v>
      </c>
      <c r="K30" s="100">
        <f t="shared" ref="K30:K35" si="18">I30-I18</f>
        <v>14221.745645104325</v>
      </c>
      <c r="M30" s="134">
        <f t="shared" ca="1" si="7"/>
        <v>56307.3258651828</v>
      </c>
      <c r="N30" s="135">
        <v>0.77</v>
      </c>
      <c r="P30" s="107">
        <f>Tabelle0!K29/F30*1000000</f>
        <v>42759.071592023538</v>
      </c>
      <c r="Q30" s="74">
        <f t="shared" si="4"/>
        <v>0.21844311377245607</v>
      </c>
      <c r="R30" s="109">
        <f>(P30/P$19-1)*12/11</f>
        <v>2.7790205791312982E-2</v>
      </c>
      <c r="S30" s="104">
        <f t="shared" si="12"/>
        <v>3.3317855188933043E-2</v>
      </c>
      <c r="U30" s="122">
        <f t="shared" ca="1" si="8"/>
        <v>77704.37692195049</v>
      </c>
      <c r="V30" s="123">
        <v>0.77</v>
      </c>
      <c r="X30" s="116">
        <f>Tabelle0!O29/F30*1000000</f>
        <v>45678.577715190986</v>
      </c>
      <c r="Y30" s="111">
        <f t="shared" si="5"/>
        <v>0.16949531040642984</v>
      </c>
      <c r="Z30" s="118">
        <f>(X30/X$19-1)*12/11</f>
        <v>3.296737052396774E-2</v>
      </c>
      <c r="AA30" s="113">
        <f t="shared" si="13"/>
        <v>2.9568126640060033E-2</v>
      </c>
      <c r="AC30" s="129">
        <f t="shared" ca="1" si="9"/>
        <v>79622.630448577154</v>
      </c>
      <c r="AD30" s="130">
        <v>0.77</v>
      </c>
    </row>
    <row r="31" spans="1:30">
      <c r="A31" s="32">
        <v>39066</v>
      </c>
      <c r="B31" s="42">
        <f>Tabelle0!G30</f>
        <v>920100</v>
      </c>
      <c r="C31" s="224">
        <f t="shared" si="15"/>
        <v>0.12785588752196819</v>
      </c>
      <c r="D31" s="225">
        <f t="shared" si="14"/>
        <v>5.8437823536178435E-2</v>
      </c>
      <c r="E31" s="223">
        <f t="shared" si="16"/>
        <v>5.8437823536178435E-2</v>
      </c>
      <c r="F31" s="93">
        <v>39767000</v>
      </c>
      <c r="G31" s="96">
        <f>Tabelle0!B30/F31*1000000</f>
        <v>4025.9511655392662</v>
      </c>
      <c r="H31" s="96">
        <f t="shared" si="0"/>
        <v>23137.274624688813</v>
      </c>
      <c r="I31" s="100">
        <f t="shared" si="1"/>
        <v>555294.59099253151</v>
      </c>
      <c r="J31" s="100">
        <f t="shared" si="17"/>
        <v>5854.1001332763117</v>
      </c>
      <c r="K31" s="100">
        <f t="shared" si="18"/>
        <v>22771.236048430204</v>
      </c>
      <c r="M31" s="134">
        <f t="shared" ca="1" si="7"/>
        <v>55576.061892907695</v>
      </c>
      <c r="N31" s="135">
        <v>0.76</v>
      </c>
      <c r="P31" s="107">
        <f>Tabelle0!K30/F31*1000000</f>
        <v>43473.23157391807</v>
      </c>
      <c r="Q31" s="74">
        <f t="shared" si="4"/>
        <v>0.2004234297812264</v>
      </c>
      <c r="R31" s="109">
        <f>(P31/P$19-1)*12/12</f>
        <v>4.2601779262342099E-2</v>
      </c>
      <c r="S31" s="104">
        <f t="shared" si="12"/>
        <v>4.2601779262342099E-2</v>
      </c>
      <c r="U31" s="122">
        <f t="shared" ca="1" si="8"/>
        <v>76695.229169717379</v>
      </c>
      <c r="V31" s="123">
        <v>0.76</v>
      </c>
      <c r="X31" s="116">
        <f>Tabelle0!O30/F31*1000000</f>
        <v>46111.097140845421</v>
      </c>
      <c r="Y31" s="111">
        <f t="shared" si="5"/>
        <v>0.11362510322047914</v>
      </c>
      <c r="Z31" s="118">
        <f>(X31/X$19-1)*12/12</f>
        <v>3.997499498246615E-2</v>
      </c>
      <c r="AA31" s="113">
        <f t="shared" si="13"/>
        <v>3.997499498246615E-2</v>
      </c>
      <c r="AC31" s="129">
        <f t="shared" ca="1" si="9"/>
        <v>78588.570312881347</v>
      </c>
      <c r="AD31" s="130">
        <v>0.76</v>
      </c>
    </row>
    <row r="32" spans="1:30">
      <c r="A32" s="32">
        <v>39097</v>
      </c>
      <c r="B32" s="42">
        <f>Tabelle0!G31</f>
        <v>914800</v>
      </c>
      <c r="C32" s="224">
        <f t="shared" si="15"/>
        <v>-6.9122921421584493E-2</v>
      </c>
      <c r="D32" s="225">
        <f>(B32/B$31-1)*12/MONTH(A32)</f>
        <v>-6.9122921421584493E-2</v>
      </c>
      <c r="E32" s="223">
        <f t="shared" si="16"/>
        <v>5.2946593001841569E-2</v>
      </c>
      <c r="F32" s="93">
        <v>39722000</v>
      </c>
      <c r="G32" s="96">
        <f>Tabelle0!B31/F32*1000000</f>
        <v>3919.7422083480187</v>
      </c>
      <c r="H32" s="96">
        <f t="shared" si="0"/>
        <v>23030.058909420473</v>
      </c>
      <c r="I32" s="100">
        <f t="shared" si="1"/>
        <v>552721.41382609133</v>
      </c>
      <c r="J32" s="100">
        <f t="shared" si="17"/>
        <v>-2573.1771664401749</v>
      </c>
      <c r="K32" s="100">
        <f t="shared" si="18"/>
        <v>28387.16683738213</v>
      </c>
      <c r="M32" s="134">
        <f t="shared" ca="1" si="7"/>
        <v>54844.797920632598</v>
      </c>
      <c r="N32" s="135">
        <v>0.75</v>
      </c>
      <c r="P32" s="107">
        <f>Tabelle0!K31/F32*1000000</f>
        <v>43305.976536931674</v>
      </c>
      <c r="Q32" s="74">
        <f t="shared" si="4"/>
        <v>-4.6167730605076063E-2</v>
      </c>
      <c r="R32" s="109">
        <f>(P32/P$31-1)*12/1</f>
        <v>-4.6167730605076063E-2</v>
      </c>
      <c r="S32" s="104">
        <f t="shared" si="12"/>
        <v>5.5302879431436747E-2</v>
      </c>
      <c r="U32" s="122">
        <f t="shared" ca="1" si="8"/>
        <v>75686.081417484253</v>
      </c>
      <c r="V32" s="123">
        <v>0.75</v>
      </c>
      <c r="X32" s="116">
        <f>Tabelle0!O31/F32*1000000</f>
        <v>46269.070036755445</v>
      </c>
      <c r="Y32" s="111">
        <f t="shared" si="5"/>
        <v>4.1111031150049548E-2</v>
      </c>
      <c r="Z32" s="118">
        <f>(X32/X$31-1)*12/1</f>
        <v>4.1111031150049548E-2</v>
      </c>
      <c r="AA32" s="113">
        <f t="shared" si="13"/>
        <v>5.6186274124134128E-2</v>
      </c>
      <c r="AC32" s="129">
        <f t="shared" ca="1" si="9"/>
        <v>77554.510177185526</v>
      </c>
      <c r="AD32" s="130">
        <v>0.75</v>
      </c>
    </row>
    <row r="33" spans="1:30">
      <c r="A33" s="32">
        <v>39128</v>
      </c>
      <c r="B33" s="42">
        <f>Tabelle0!G32</f>
        <v>914700</v>
      </c>
      <c r="C33" s="224">
        <f t="shared" si="15"/>
        <v>-1.3117621337994656E-3</v>
      </c>
      <c r="D33" s="225">
        <f t="shared" ref="D33:D43" si="19">(B33/B$31-1)*12/MONTH(A33)</f>
        <v>-3.5213563743071497E-2</v>
      </c>
      <c r="E33" s="223">
        <f t="shared" si="16"/>
        <v>5.538248528902745E-2</v>
      </c>
      <c r="F33" s="93">
        <v>39722000</v>
      </c>
      <c r="G33" s="96">
        <f>Tabelle0!B32/F33*1000000</f>
        <v>3937.3646845576759</v>
      </c>
      <c r="H33" s="96">
        <f t="shared" si="0"/>
        <v>23027.541412819093</v>
      </c>
      <c r="I33" s="100">
        <f t="shared" si="1"/>
        <v>552660.99390765827</v>
      </c>
      <c r="J33" s="100">
        <f t="shared" si="17"/>
        <v>-60.419918433064595</v>
      </c>
      <c r="K33" s="100">
        <f t="shared" si="18"/>
        <v>29594.129422029539</v>
      </c>
      <c r="M33" s="134">
        <f t="shared" ca="1" si="7"/>
        <v>54113.533948357494</v>
      </c>
      <c r="N33" s="135">
        <v>0.74</v>
      </c>
      <c r="P33" s="107">
        <f>Tabelle0!K32/F33*1000000</f>
        <v>43305.976536931674</v>
      </c>
      <c r="Q33" s="74">
        <f t="shared" si="4"/>
        <v>0</v>
      </c>
      <c r="R33" s="109">
        <f>(P33/P$31-1)*12/2</f>
        <v>-2.3083865302538031E-2</v>
      </c>
      <c r="S33" s="104">
        <f t="shared" si="12"/>
        <v>5.633856894078515E-2</v>
      </c>
      <c r="U33" s="122">
        <f t="shared" ca="1" si="8"/>
        <v>74676.933665251127</v>
      </c>
      <c r="V33" s="123">
        <v>0.74</v>
      </c>
      <c r="X33" s="116">
        <f>Tabelle0!O32/F33*1000000</f>
        <v>46397.46236342581</v>
      </c>
      <c r="Y33" s="111">
        <f t="shared" si="5"/>
        <v>3.3298873714566746E-2</v>
      </c>
      <c r="Z33" s="118">
        <f>(X33/X$31-1)*12/2</f>
        <v>3.7261992058747584E-2</v>
      </c>
      <c r="AA33" s="113">
        <f t="shared" si="13"/>
        <v>5.9725395328444231E-2</v>
      </c>
      <c r="AC33" s="129">
        <f t="shared" ca="1" si="9"/>
        <v>76520.450041489719</v>
      </c>
      <c r="AD33" s="130">
        <v>0.74</v>
      </c>
    </row>
    <row r="34" spans="1:30">
      <c r="A34" s="32">
        <v>39156</v>
      </c>
      <c r="B34" s="42">
        <f>Tabelle0!G33</f>
        <v>920900</v>
      </c>
      <c r="C34" s="224">
        <f t="shared" si="15"/>
        <v>8.1338143653656658E-2</v>
      </c>
      <c r="D34" s="225">
        <f t="shared" si="19"/>
        <v>3.4778828388217775E-3</v>
      </c>
      <c r="E34" s="223">
        <f t="shared" si="16"/>
        <v>5.0176759037518615E-2</v>
      </c>
      <c r="F34" s="93">
        <v>39722000</v>
      </c>
      <c r="G34" s="96">
        <f>Tabelle0!B33/F34*1000000</f>
        <v>4000.3020995921661</v>
      </c>
      <c r="H34" s="96">
        <f t="shared" si="0"/>
        <v>23183.626202104628</v>
      </c>
      <c r="I34" s="100">
        <f t="shared" si="1"/>
        <v>556407.02885051107</v>
      </c>
      <c r="J34" s="100">
        <f t="shared" si="17"/>
        <v>3746.0349428527988</v>
      </c>
      <c r="K34" s="100">
        <f t="shared" si="18"/>
        <v>27184.306492777308</v>
      </c>
      <c r="M34" s="134">
        <f t="shared" ca="1" si="7"/>
        <v>53382.269976082389</v>
      </c>
      <c r="N34" s="135">
        <v>0.73</v>
      </c>
      <c r="P34" s="107">
        <f>Tabelle0!K33/F34*1000000</f>
        <v>43582.901163083428</v>
      </c>
      <c r="Q34" s="74">
        <f t="shared" si="4"/>
        <v>7.6735263341472404E-2</v>
      </c>
      <c r="R34" s="109">
        <f>(P34/P$31-1)*12/3</f>
        <v>1.0090769440857628E-2</v>
      </c>
      <c r="S34" s="104">
        <f t="shared" si="12"/>
        <v>5.7063448738923439E-2</v>
      </c>
      <c r="U34" s="122">
        <f t="shared" ca="1" si="8"/>
        <v>73667.785913018</v>
      </c>
      <c r="V34" s="123">
        <v>0.73</v>
      </c>
      <c r="X34" s="116">
        <f>Tabelle0!O33/F34*1000000</f>
        <v>46832.989275464475</v>
      </c>
      <c r="Y34" s="111">
        <f t="shared" si="5"/>
        <v>0.11264243081931635</v>
      </c>
      <c r="Z34" s="118">
        <f>(X34/X$31-1)*12/3</f>
        <v>6.2621987276862967E-2</v>
      </c>
      <c r="AA34" s="113">
        <f t="shared" si="13"/>
        <v>5.8486777219321384E-2</v>
      </c>
      <c r="AC34" s="129">
        <f t="shared" ca="1" si="9"/>
        <v>75486.389905793912</v>
      </c>
      <c r="AD34" s="130">
        <v>0.73</v>
      </c>
    </row>
    <row r="35" spans="1:30">
      <c r="A35" s="32">
        <f>Tabelle0!$A34</f>
        <v>39187</v>
      </c>
      <c r="B35" s="42">
        <f>Tabelle0!G34</f>
        <v>920800</v>
      </c>
      <c r="C35" s="224">
        <f t="shared" si="15"/>
        <v>-1.3030730806824486E-3</v>
      </c>
      <c r="D35" s="225">
        <f t="shared" si="19"/>
        <v>2.2823606129767082E-3</v>
      </c>
      <c r="E35" s="223">
        <f t="shared" si="16"/>
        <v>3.6936936936937004E-2</v>
      </c>
      <c r="F35" s="93">
        <v>39722000</v>
      </c>
      <c r="G35" s="96">
        <f>Tabelle0!B34/F35*1000000</f>
        <v>4055.6870248225159</v>
      </c>
      <c r="H35" s="96">
        <f t="shared" si="0"/>
        <v>23181.108705503248</v>
      </c>
      <c r="I35" s="100">
        <f t="shared" si="1"/>
        <v>556346.60893207788</v>
      </c>
      <c r="J35" s="100">
        <f t="shared" si="17"/>
        <v>-60.41991843318101</v>
      </c>
      <c r="K35" s="100">
        <f t="shared" si="18"/>
        <v>20424.864772347501</v>
      </c>
      <c r="M35" s="134">
        <f t="shared" ca="1" si="7"/>
        <v>52651.006003807292</v>
      </c>
      <c r="N35" s="135">
        <v>0.72</v>
      </c>
      <c r="P35" s="107">
        <f>Tabelle0!K34/F35*1000000</f>
        <v>43912.693217864151</v>
      </c>
      <c r="Q35" s="74">
        <f t="shared" si="4"/>
        <v>9.0804066543435979E-2</v>
      </c>
      <c r="R35" s="109">
        <f>(P35/P$31-1)*12/4</f>
        <v>3.0326361397739365E-2</v>
      </c>
      <c r="S35" s="104">
        <f t="shared" si="12"/>
        <v>5.1087077882992382E-2</v>
      </c>
      <c r="U35" s="122">
        <f t="shared" ca="1" si="8"/>
        <v>72658.638160784874</v>
      </c>
      <c r="V35" s="123">
        <v>0.72</v>
      </c>
      <c r="X35" s="116">
        <f>Tabelle0!O34/F35*1000000</f>
        <v>47112.431398217617</v>
      </c>
      <c r="Y35" s="111">
        <f t="shared" si="5"/>
        <v>7.16013546202241E-2</v>
      </c>
      <c r="Z35" s="118">
        <f>(X35/X$31-1)*12/4</f>
        <v>6.5147067807580283E-2</v>
      </c>
      <c r="AA35" s="113">
        <f t="shared" si="13"/>
        <v>5.3012623321110564E-2</v>
      </c>
      <c r="AC35" s="129">
        <f t="shared" ca="1" si="9"/>
        <v>74452.329770098106</v>
      </c>
      <c r="AD35" s="130">
        <v>0.72</v>
      </c>
    </row>
    <row r="36" spans="1:30">
      <c r="A36" s="32">
        <f>Tabelle0!$A35</f>
        <v>39217</v>
      </c>
      <c r="B36" s="42">
        <f>Tabelle0!G35</f>
        <v>929100</v>
      </c>
      <c r="C36" s="224">
        <f t="shared" si="15"/>
        <v>0.10816681146828788</v>
      </c>
      <c r="D36" s="225">
        <f t="shared" si="19"/>
        <v>2.3475709162047664E-2</v>
      </c>
      <c r="E36" s="223">
        <f t="shared" ref="E36:E41" si="20">B36/B24-1</f>
        <v>3.9610607586438418E-2</v>
      </c>
      <c r="F36" s="93">
        <v>39722000</v>
      </c>
      <c r="G36" s="96">
        <f>Tabelle0!B35/F36*1000000</f>
        <v>4055.6870248225159</v>
      </c>
      <c r="H36" s="96">
        <f t="shared" si="0"/>
        <v>23390.060923417754</v>
      </c>
      <c r="I36" s="100">
        <f t="shared" si="1"/>
        <v>561361.46216202609</v>
      </c>
      <c r="J36" s="100">
        <f t="shared" si="17"/>
        <v>5014.8532299482031</v>
      </c>
      <c r="K36" s="100">
        <f t="shared" ref="K36:K41" si="21">I36-I24</f>
        <v>21999.679779648781</v>
      </c>
      <c r="M36" s="134">
        <f t="shared" ca="1" si="7"/>
        <v>51919.742031532187</v>
      </c>
      <c r="N36" s="135">
        <v>0.71</v>
      </c>
      <c r="P36" s="107">
        <f>Tabelle0!K35/F36*1000000</f>
        <v>44177.030361009012</v>
      </c>
      <c r="Q36" s="74">
        <f t="shared" si="4"/>
        <v>7.2235280628334841E-2</v>
      </c>
      <c r="R36" s="109">
        <f>(P36/P$31-1)*12/5</f>
        <v>3.885418745892473E-2</v>
      </c>
      <c r="S36" s="104">
        <f t="shared" si="12"/>
        <v>5.582545006685824E-2</v>
      </c>
      <c r="U36" s="122">
        <f t="shared" ca="1" si="8"/>
        <v>71649.490408551748</v>
      </c>
      <c r="V36" s="123">
        <v>0.71</v>
      </c>
      <c r="X36" s="116">
        <f>Tabelle0!O35/F36*1000000</f>
        <v>47371.733548159711</v>
      </c>
      <c r="Y36" s="111">
        <f t="shared" si="5"/>
        <v>6.6046809874958257E-2</v>
      </c>
      <c r="Z36" s="118">
        <f>(X36/X$31-1)*12/5</f>
        <v>6.5613866621149694E-2</v>
      </c>
      <c r="AA36" s="113">
        <f t="shared" si="13"/>
        <v>5.4895132719043227E-2</v>
      </c>
      <c r="AC36" s="129">
        <f t="shared" ca="1" si="9"/>
        <v>73418.269634402299</v>
      </c>
      <c r="AD36" s="130">
        <v>0.71</v>
      </c>
    </row>
    <row r="37" spans="1:30">
      <c r="A37" s="32">
        <f>Tabelle0!$A36</f>
        <v>39248</v>
      </c>
      <c r="B37" s="42">
        <f>Tabelle0!G36</f>
        <v>941500</v>
      </c>
      <c r="C37" s="224">
        <f t="shared" ref="C37:C43" si="22">(B37/B36-1)*12</f>
        <v>0.16015498869874012</v>
      </c>
      <c r="D37" s="225">
        <f t="shared" si="19"/>
        <v>4.6516682969242495E-2</v>
      </c>
      <c r="E37" s="223">
        <f t="shared" si="20"/>
        <v>4.6343631918204009E-2</v>
      </c>
      <c r="F37" s="93">
        <v>39722000</v>
      </c>
      <c r="G37" s="96">
        <f>Tabelle0!B36/F37*1000000</f>
        <v>4121.1419364583853</v>
      </c>
      <c r="H37" s="96">
        <f t="shared" si="0"/>
        <v>23702.230501988823</v>
      </c>
      <c r="I37" s="100">
        <f t="shared" si="1"/>
        <v>568853.5320477318</v>
      </c>
      <c r="J37" s="100">
        <f t="shared" ref="J37:J43" si="23">I37-I36</f>
        <v>7492.0698857057141</v>
      </c>
      <c r="K37" s="100">
        <f t="shared" si="21"/>
        <v>25810.305251644459</v>
      </c>
      <c r="M37" s="134">
        <f t="shared" ca="1" si="7"/>
        <v>51188.478059257082</v>
      </c>
      <c r="N37" s="135">
        <v>0.7</v>
      </c>
      <c r="P37" s="107">
        <f>Tabelle0!K36/F37*1000000</f>
        <v>44693.117164291827</v>
      </c>
      <c r="Q37" s="74">
        <f t="shared" si="4"/>
        <v>0.14018691588785082</v>
      </c>
      <c r="R37" s="109">
        <f>(P37/P$31-1)*12/6</f>
        <v>5.6121228912995313E-2</v>
      </c>
      <c r="S37" s="104">
        <f t="shared" si="12"/>
        <v>6.2794468858693442E-2</v>
      </c>
      <c r="U37" s="122">
        <f t="shared" ca="1" si="8"/>
        <v>70640.342656318622</v>
      </c>
      <c r="V37" s="123">
        <v>0.7</v>
      </c>
      <c r="X37" s="116">
        <f>Tabelle0!O36/F37*1000000</f>
        <v>48026.282664518403</v>
      </c>
      <c r="Y37" s="111">
        <f t="shared" si="5"/>
        <v>0.16580751448158537</v>
      </c>
      <c r="Z37" s="118">
        <f>(X37/X$31-1)*12/6</f>
        <v>8.3068312940942857E-2</v>
      </c>
      <c r="AA37" s="113">
        <f t="shared" si="13"/>
        <v>6.4998150181176273E-2</v>
      </c>
      <c r="AC37" s="129">
        <f t="shared" ca="1" si="9"/>
        <v>72384.209498706492</v>
      </c>
      <c r="AD37" s="130">
        <v>0.7</v>
      </c>
    </row>
    <row r="38" spans="1:30">
      <c r="A38" s="32">
        <f>Tabelle0!$A37</f>
        <v>39278</v>
      </c>
      <c r="B38" s="42">
        <f>Tabelle0!G37</f>
        <v>946400</v>
      </c>
      <c r="C38" s="224">
        <f t="shared" si="22"/>
        <v>6.2453531598512413E-2</v>
      </c>
      <c r="D38" s="225">
        <f t="shared" si="19"/>
        <v>4.9000884996972208E-2</v>
      </c>
      <c r="E38" s="223">
        <f t="shared" si="20"/>
        <v>6.0392156862745017E-2</v>
      </c>
      <c r="F38" s="93">
        <v>39722000</v>
      </c>
      <c r="G38" s="96">
        <f>Tabelle0!B37/F38*1000000</f>
        <v>4179.0443582901162</v>
      </c>
      <c r="H38" s="96">
        <f t="shared" si="0"/>
        <v>23825.587835456423</v>
      </c>
      <c r="I38" s="100">
        <f t="shared" si="1"/>
        <v>571814.10805095418</v>
      </c>
      <c r="J38" s="100">
        <f t="shared" si="23"/>
        <v>2960.576003222377</v>
      </c>
      <c r="K38" s="100">
        <f t="shared" si="21"/>
        <v>33176.54424176563</v>
      </c>
      <c r="M38" s="134">
        <f t="shared" ca="1" si="7"/>
        <v>50457.214086981985</v>
      </c>
      <c r="N38" s="135">
        <v>0.69</v>
      </c>
      <c r="P38" s="107">
        <f>Tabelle0!K37/F38*1000000</f>
        <v>44904.586878807713</v>
      </c>
      <c r="Q38" s="74">
        <f t="shared" si="4"/>
        <v>5.6779135920689505E-2</v>
      </c>
      <c r="R38" s="109">
        <f>(P38/P$31-1)*12/7</f>
        <v>5.64428238344152E-2</v>
      </c>
      <c r="S38" s="104">
        <f t="shared" si="12"/>
        <v>7.2054215290596302E-2</v>
      </c>
      <c r="U38" s="122">
        <f t="shared" ca="1" si="8"/>
        <v>69631.194904085511</v>
      </c>
      <c r="V38" s="123">
        <v>0.69</v>
      </c>
      <c r="X38" s="116">
        <f>Tabelle0!O37/F38*1000000</f>
        <v>48184.884950405314</v>
      </c>
      <c r="Y38" s="111">
        <f t="shared" si="5"/>
        <v>3.9628872464223086E-2</v>
      </c>
      <c r="Z38" s="118">
        <f>(X38/X$31-1)*12/7</f>
        <v>7.7097814557079633E-2</v>
      </c>
      <c r="AA38" s="113">
        <f t="shared" si="13"/>
        <v>7.6862043285808701E-2</v>
      </c>
      <c r="AC38" s="129">
        <f t="shared" ca="1" si="9"/>
        <v>71350.149363010685</v>
      </c>
      <c r="AD38" s="130">
        <v>0.69</v>
      </c>
    </row>
    <row r="39" spans="1:30">
      <c r="A39" s="32">
        <f>Tabelle0!$A38</f>
        <v>39309</v>
      </c>
      <c r="B39" s="42">
        <f>Tabelle0!G38</f>
        <v>938100</v>
      </c>
      <c r="C39" s="224">
        <f t="shared" si="22"/>
        <v>-0.10524091293322035</v>
      </c>
      <c r="D39" s="225">
        <f t="shared" si="19"/>
        <v>2.934463645255958E-2</v>
      </c>
      <c r="E39" s="223">
        <f t="shared" si="20"/>
        <v>5.9760506100316357E-2</v>
      </c>
      <c r="F39" s="93">
        <v>39722000</v>
      </c>
      <c r="G39" s="96">
        <f>Tabelle0!B38/F39*1000000</f>
        <v>4156.3868888777006</v>
      </c>
      <c r="H39" s="96">
        <f t="shared" ref="H39:H70" si="24">B39/F39*1000000</f>
        <v>23616.635617541917</v>
      </c>
      <c r="I39" s="100">
        <f t="shared" ref="I39:I70" si="25">H39*24</f>
        <v>566799.25482100598</v>
      </c>
      <c r="J39" s="100">
        <f t="shared" si="23"/>
        <v>-5014.8532299482031</v>
      </c>
      <c r="K39" s="100">
        <f t="shared" si="21"/>
        <v>32567.353998716222</v>
      </c>
      <c r="M39" s="134">
        <f t="shared" ca="1" si="7"/>
        <v>49725.950114706888</v>
      </c>
      <c r="N39" s="135">
        <v>0.68</v>
      </c>
      <c r="P39" s="107">
        <f>Tabelle0!K38/F39*1000000</f>
        <v>45274.65887921051</v>
      </c>
      <c r="Q39" s="74">
        <f t="shared" si="4"/>
        <v>9.8895554185121526E-2</v>
      </c>
      <c r="R39" s="109">
        <f>(P39/P$31-1)*12/8</f>
        <v>6.2156431903254816E-2</v>
      </c>
      <c r="S39" s="104">
        <f t="shared" si="12"/>
        <v>8.2253762713130785E-2</v>
      </c>
      <c r="U39" s="122">
        <f t="shared" ca="1" si="8"/>
        <v>68622.047151852385</v>
      </c>
      <c r="V39" s="123">
        <v>0.68</v>
      </c>
      <c r="X39" s="116">
        <f>Tabelle0!O38/F39*1000000</f>
        <v>48534.816977997078</v>
      </c>
      <c r="Y39" s="111">
        <f t="shared" si="5"/>
        <v>8.7147335423197525E-2</v>
      </c>
      <c r="Z39" s="118">
        <f>(X39/X$31-1)*12/8</f>
        <v>7.8843922204294592E-2</v>
      </c>
      <c r="AA39" s="113">
        <f t="shared" si="13"/>
        <v>8.0432191426337729E-2</v>
      </c>
      <c r="AC39" s="129">
        <f t="shared" ca="1" si="9"/>
        <v>70316.089227314893</v>
      </c>
      <c r="AD39" s="130">
        <v>0.68</v>
      </c>
    </row>
    <row r="40" spans="1:30">
      <c r="A40" s="32">
        <f>Tabelle0!$A39</f>
        <v>39340</v>
      </c>
      <c r="B40" s="42">
        <f>Tabelle0!G39</f>
        <v>950100</v>
      </c>
      <c r="C40" s="224">
        <f t="shared" si="22"/>
        <v>0.15350175887431927</v>
      </c>
      <c r="D40" s="225">
        <f t="shared" si="19"/>
        <v>4.3473535485273253E-2</v>
      </c>
      <c r="E40" s="223">
        <f t="shared" si="20"/>
        <v>7.1742808798646251E-2</v>
      </c>
      <c r="F40" s="93">
        <v>39722000</v>
      </c>
      <c r="G40" s="96">
        <f>Tabelle0!B39/F40*1000000</f>
        <v>4143.7994058708027</v>
      </c>
      <c r="H40" s="96">
        <f t="shared" si="24"/>
        <v>23918.735209707465</v>
      </c>
      <c r="I40" s="100">
        <f t="shared" si="25"/>
        <v>574049.6450329792</v>
      </c>
      <c r="J40" s="100">
        <f t="shared" si="23"/>
        <v>7250.3902119732229</v>
      </c>
      <c r="K40" s="100">
        <f t="shared" si="21"/>
        <v>39033.174089734792</v>
      </c>
      <c r="M40" s="134">
        <f t="shared" ca="1" si="7"/>
        <v>48994.68614243179</v>
      </c>
      <c r="N40" s="135">
        <v>0.67</v>
      </c>
      <c r="P40" s="107">
        <f>Tabelle0!K39/F40*1000000</f>
        <v>45886.410553345755</v>
      </c>
      <c r="Q40" s="74">
        <f t="shared" si="4"/>
        <v>0.16214412811387913</v>
      </c>
      <c r="R40" s="109">
        <f>(P40/P$31-1)*12/9</f>
        <v>7.4012716701296277E-2</v>
      </c>
      <c r="S40" s="104">
        <f t="shared" si="12"/>
        <v>9.1627715048397063E-2</v>
      </c>
      <c r="U40" s="122">
        <f t="shared" ca="1" si="8"/>
        <v>67612.899399619273</v>
      </c>
      <c r="V40" s="123">
        <v>0.67</v>
      </c>
      <c r="X40" s="116">
        <f>Tabelle0!O39/F40*1000000</f>
        <v>49223.654398066567</v>
      </c>
      <c r="Y40" s="111">
        <f t="shared" si="5"/>
        <v>0.17031173816069334</v>
      </c>
      <c r="Z40" s="118">
        <f>(X40/X$31-1)*12/9</f>
        <v>9.000168289826653E-2</v>
      </c>
      <c r="AA40" s="113">
        <f t="shared" si="13"/>
        <v>8.8333739824259405E-2</v>
      </c>
      <c r="AC40" s="129">
        <f t="shared" ca="1" si="9"/>
        <v>69282.029091619086</v>
      </c>
      <c r="AD40" s="130">
        <v>0.67</v>
      </c>
    </row>
    <row r="41" spans="1:30">
      <c r="A41" s="32">
        <f>Tabelle0!$A40</f>
        <v>39370</v>
      </c>
      <c r="B41" s="42">
        <f>Tabelle0!G40</f>
        <v>940000</v>
      </c>
      <c r="C41" s="224">
        <f t="shared" si="22"/>
        <v>-0.12756551941900884</v>
      </c>
      <c r="D41" s="225">
        <f t="shared" si="19"/>
        <v>2.5953700684708279E-2</v>
      </c>
      <c r="E41" s="223">
        <f t="shared" si="20"/>
        <v>6.6848257859493776E-2</v>
      </c>
      <c r="F41" s="93">
        <v>39722000</v>
      </c>
      <c r="G41" s="96">
        <f>Tabelle0!B40/F41*1000000</f>
        <v>4174.0093650873569</v>
      </c>
      <c r="H41" s="96">
        <f t="shared" si="24"/>
        <v>23664.468052968128</v>
      </c>
      <c r="I41" s="100">
        <f t="shared" si="25"/>
        <v>567947.23327123513</v>
      </c>
      <c r="J41" s="100">
        <f t="shared" si="23"/>
        <v>-6102.4117617440643</v>
      </c>
      <c r="K41" s="100">
        <f t="shared" si="21"/>
        <v>36189.745907340432</v>
      </c>
      <c r="M41" s="134">
        <f t="shared" ca="1" si="7"/>
        <v>48263.422170156686</v>
      </c>
      <c r="N41" s="135">
        <v>0.66</v>
      </c>
      <c r="P41" s="107">
        <f>Tabelle0!K40/F41*1000000</f>
        <v>45901.515532954028</v>
      </c>
      <c r="Q41" s="74">
        <f t="shared" si="4"/>
        <v>3.9501837932718331E-3</v>
      </c>
      <c r="R41" s="109">
        <f>(P41/P$31-1)*12/10</f>
        <v>6.7028390698044588E-2</v>
      </c>
      <c r="S41" s="104">
        <f t="shared" si="12"/>
        <v>9.3033274370648344E-2</v>
      </c>
      <c r="U41" s="122">
        <f t="shared" ca="1" si="8"/>
        <v>66603.751647386147</v>
      </c>
      <c r="V41" s="123">
        <v>0.66</v>
      </c>
      <c r="X41" s="116">
        <f>Tabelle0!O40/F41*1000000</f>
        <v>49096.017320376617</v>
      </c>
      <c r="Y41" s="111">
        <f t="shared" si="5"/>
        <v>-3.1116034577464369E-2</v>
      </c>
      <c r="Z41" s="118">
        <f>(X41/X$31-1)*12/10</f>
        <v>7.7679873989911469E-2</v>
      </c>
      <c r="AA41" s="113">
        <f t="shared" si="13"/>
        <v>8.9996271091679736E-2</v>
      </c>
      <c r="AC41" s="129">
        <f t="shared" ca="1" si="9"/>
        <v>68247.968955923279</v>
      </c>
      <c r="AD41" s="130">
        <v>0.66</v>
      </c>
    </row>
    <row r="42" spans="1:30">
      <c r="A42" s="32">
        <f>Tabelle0!$A41</f>
        <v>39401</v>
      </c>
      <c r="B42" s="42">
        <f>Tabelle0!G41</f>
        <v>972200</v>
      </c>
      <c r="C42" s="224">
        <f t="shared" si="22"/>
        <v>0.4110638297872331</v>
      </c>
      <c r="D42" s="225">
        <f t="shared" si="19"/>
        <v>6.1771941784983735E-2</v>
      </c>
      <c r="E42" s="223">
        <f t="shared" ref="E42:E47" si="26">B42/B30-1</f>
        <v>6.7882249560632602E-2</v>
      </c>
      <c r="F42" s="93">
        <v>39722000</v>
      </c>
      <c r="G42" s="96">
        <f>Tabelle0!B41/F42*1000000</f>
        <v>4211.7718141080513</v>
      </c>
      <c r="H42" s="96">
        <f t="shared" si="24"/>
        <v>24475.101958612355</v>
      </c>
      <c r="I42" s="100">
        <f t="shared" si="25"/>
        <v>587402.44700669649</v>
      </c>
      <c r="J42" s="100">
        <f t="shared" si="23"/>
        <v>19455.213735461351</v>
      </c>
      <c r="K42" s="100">
        <f t="shared" ref="K42:K47" si="27">I42-I30</f>
        <v>37961.956147441291</v>
      </c>
      <c r="M42" s="134">
        <f t="shared" ca="1" si="7"/>
        <v>47532.158197881581</v>
      </c>
      <c r="N42" s="135">
        <v>0.65</v>
      </c>
      <c r="P42" s="107">
        <f>Tabelle0!K41/F42*1000000</f>
        <v>46885.85670409345</v>
      </c>
      <c r="Q42" s="74">
        <f t="shared" si="4"/>
        <v>0.25733560028519875</v>
      </c>
      <c r="R42" s="109">
        <f>(P42/P$31-1)*12/11</f>
        <v>8.5635772717818526E-2</v>
      </c>
      <c r="S42" s="104">
        <f t="shared" ref="S42:S47" si="28">P42/P30-1</f>
        <v>9.6512505029219042E-2</v>
      </c>
      <c r="U42" s="122">
        <f t="shared" ca="1" si="8"/>
        <v>65594.603895153021</v>
      </c>
      <c r="V42" s="123">
        <v>0.65</v>
      </c>
      <c r="X42" s="116">
        <f>Tabelle0!O41/F42*1000000</f>
        <v>50334.122148935101</v>
      </c>
      <c r="Y42" s="111">
        <f t="shared" si="5"/>
        <v>0.30261635777400464</v>
      </c>
      <c r="Z42" s="118">
        <f>(X42/X$31-1)*12/11</f>
        <v>9.9909493768705449E-2</v>
      </c>
      <c r="AA42" s="113">
        <f t="shared" si="13"/>
        <v>0.10191964519499153</v>
      </c>
      <c r="AC42" s="129">
        <f t="shared" ca="1" si="9"/>
        <v>67213.908820227458</v>
      </c>
      <c r="AD42" s="130">
        <v>0.65</v>
      </c>
    </row>
    <row r="43" spans="1:30">
      <c r="A43" s="32">
        <f>Tabelle0!$A42</f>
        <v>39446</v>
      </c>
      <c r="B43" s="42">
        <f>Tabelle0!G42</f>
        <v>961670</v>
      </c>
      <c r="C43" s="224">
        <f t="shared" si="22"/>
        <v>-0.12997325653157787</v>
      </c>
      <c r="D43" s="225">
        <f t="shared" si="19"/>
        <v>4.5179871753070255E-2</v>
      </c>
      <c r="E43" s="223">
        <f t="shared" si="26"/>
        <v>4.5179871753070255E-2</v>
      </c>
      <c r="F43" s="93">
        <v>39722000</v>
      </c>
      <c r="G43" s="96">
        <f>Tabelle0!B42/F43*1000000</f>
        <v>4329.4144302905197</v>
      </c>
      <c r="H43" s="96">
        <f t="shared" si="24"/>
        <v>24210.009566487082</v>
      </c>
      <c r="I43" s="100">
        <f t="shared" si="25"/>
        <v>581040.22959569003</v>
      </c>
      <c r="J43" s="100">
        <f t="shared" si="23"/>
        <v>-6362.2174110064516</v>
      </c>
      <c r="K43" s="100">
        <f t="shared" si="27"/>
        <v>25745.638603158528</v>
      </c>
      <c r="M43" s="134">
        <f t="shared" ca="1" si="7"/>
        <v>46800.894225606484</v>
      </c>
      <c r="N43" s="135">
        <v>0.64</v>
      </c>
      <c r="P43" s="107">
        <f>Tabelle0!K42/F43*1000000</f>
        <v>48068.828357081722</v>
      </c>
      <c r="Q43" s="74">
        <f t="shared" si="4"/>
        <v>0.30277061855670162</v>
      </c>
      <c r="R43" s="109">
        <f>(P43/P$31-1)*12/12</f>
        <v>0.10571095400050257</v>
      </c>
      <c r="S43" s="104">
        <f t="shared" si="28"/>
        <v>0.10571095400050257</v>
      </c>
      <c r="U43" s="122">
        <f t="shared" ca="1" si="8"/>
        <v>64585.456142919895</v>
      </c>
      <c r="V43" s="123">
        <v>0.64</v>
      </c>
      <c r="X43" s="116">
        <f>Tabelle0!O42/F43*1000000</f>
        <v>51083.404662403707</v>
      </c>
      <c r="Y43" s="111">
        <f t="shared" si="5"/>
        <v>0.17863409110460626</v>
      </c>
      <c r="Z43" s="118">
        <f>(X43/X$31-1)*12/12</f>
        <v>0.10783320783651007</v>
      </c>
      <c r="AA43" s="113">
        <f t="shared" si="13"/>
        <v>0.10783320783651007</v>
      </c>
      <c r="AC43" s="129">
        <f t="shared" ca="1" si="9"/>
        <v>66179.848684531651</v>
      </c>
      <c r="AD43" s="130">
        <v>0.64</v>
      </c>
    </row>
    <row r="44" spans="1:30">
      <c r="A44" s="32">
        <f>Tabelle0!$A43</f>
        <v>39478</v>
      </c>
      <c r="B44" s="42">
        <f>Tabelle0!G43</f>
        <v>960776</v>
      </c>
      <c r="C44" s="224">
        <f t="shared" ref="C44:C49" si="29">(B44/B43-1)*12</f>
        <v>-1.1155593914752515E-2</v>
      </c>
      <c r="D44" s="225">
        <f t="shared" ref="D44:D49" si="30">(B44/B$43-1)*12/MONTH(A44)</f>
        <v>-1.1155593914752515E-2</v>
      </c>
      <c r="E44" s="223">
        <f t="shared" si="26"/>
        <v>5.0257979886313864E-2</v>
      </c>
      <c r="F44" s="93">
        <v>40076000</v>
      </c>
      <c r="G44" s="96">
        <f>Tabelle0!B43/F44*1000000</f>
        <v>4189.6895897794184</v>
      </c>
      <c r="H44" s="96">
        <f t="shared" si="24"/>
        <v>23973.849685597364</v>
      </c>
      <c r="I44" s="100">
        <f t="shared" si="25"/>
        <v>575372.39245433675</v>
      </c>
      <c r="J44" s="100">
        <f t="shared" ref="J44:J49" si="31">I44-I43</f>
        <v>-5667.8371413532877</v>
      </c>
      <c r="K44" s="100">
        <f t="shared" si="27"/>
        <v>22650.978628245415</v>
      </c>
      <c r="M44" s="134">
        <f t="shared" ca="1" si="7"/>
        <v>46069.630253331379</v>
      </c>
      <c r="N44" s="135">
        <v>0.63</v>
      </c>
      <c r="P44" s="107">
        <f>Tabelle0!K43/F44*1000000</f>
        <v>47392.828625611335</v>
      </c>
      <c r="Q44" s="74">
        <f t="shared" ref="Q44:Q49" si="32">(P44/P43-1)*12</f>
        <v>-0.16875794677965272</v>
      </c>
      <c r="R44" s="109">
        <f>(P44/P$43-1)*12/1</f>
        <v>-0.16875794677965272</v>
      </c>
      <c r="S44" s="104">
        <f t="shared" si="28"/>
        <v>9.4371549044607317E-2</v>
      </c>
      <c r="U44" s="122">
        <f t="shared" ca="1" si="8"/>
        <v>63576.308390686769</v>
      </c>
      <c r="V44" s="123">
        <v>0.63</v>
      </c>
      <c r="X44" s="116">
        <f>Tabelle0!O43/F44*1000000</f>
        <v>50891.73071164787</v>
      </c>
      <c r="Y44" s="111">
        <f t="shared" si="5"/>
        <v>-4.5026118056748388E-2</v>
      </c>
      <c r="Z44" s="118">
        <f>(X44/X$43-1)*12/1</f>
        <v>-4.5026118056748388E-2</v>
      </c>
      <c r="AA44" s="113">
        <f t="shared" si="13"/>
        <v>9.9908225326773348E-2</v>
      </c>
      <c r="AC44" s="129">
        <f t="shared" ca="1" si="9"/>
        <v>65145.788548835852</v>
      </c>
      <c r="AD44" s="130">
        <v>0.63</v>
      </c>
    </row>
    <row r="45" spans="1:30">
      <c r="A45" s="32">
        <f>Tabelle0!$A44</f>
        <v>39507</v>
      </c>
      <c r="B45" s="42">
        <f>Tabelle0!G44</f>
        <v>957812</v>
      </c>
      <c r="C45" s="224">
        <f t="shared" si="29"/>
        <v>-3.7020075439020417E-2</v>
      </c>
      <c r="D45" s="225">
        <f t="shared" si="30"/>
        <v>-2.4070627138207179E-2</v>
      </c>
      <c r="E45" s="223">
        <f t="shared" si="26"/>
        <v>4.7132393134361017E-2</v>
      </c>
      <c r="F45" s="93">
        <v>40076000</v>
      </c>
      <c r="G45" s="96">
        <f>Tabelle0!B44/F45*1000000</f>
        <v>4227.5925741091924</v>
      </c>
      <c r="H45" s="96">
        <f t="shared" si="24"/>
        <v>23899.890208603651</v>
      </c>
      <c r="I45" s="100">
        <f t="shared" si="25"/>
        <v>573597.36500648758</v>
      </c>
      <c r="J45" s="100">
        <f t="shared" si="31"/>
        <v>-1775.0274478491629</v>
      </c>
      <c r="K45" s="100">
        <f t="shared" si="27"/>
        <v>20936.371098829317</v>
      </c>
      <c r="M45" s="134">
        <f t="shared" ca="1" si="7"/>
        <v>45338.366281056275</v>
      </c>
      <c r="N45" s="135">
        <v>0.62</v>
      </c>
      <c r="P45" s="107">
        <f>Tabelle0!K44/F45*1000000</f>
        <v>47754.366703263804</v>
      </c>
      <c r="Q45" s="74">
        <f t="shared" si="32"/>
        <v>9.1542477156240309E-2</v>
      </c>
      <c r="R45" s="109">
        <f>(P45/P$43-1)*12/2</f>
        <v>-3.9251423165373556E-2</v>
      </c>
      <c r="S45" s="104">
        <f t="shared" si="28"/>
        <v>0.10272000592201191</v>
      </c>
      <c r="U45" s="122">
        <f t="shared" ca="1" si="8"/>
        <v>62567.160638453643</v>
      </c>
      <c r="V45" s="123">
        <v>0.62</v>
      </c>
      <c r="X45" s="116">
        <f>Tabelle0!O44/F45*1000000</f>
        <v>51316.29903183951</v>
      </c>
      <c r="Y45" s="111">
        <f t="shared" si="5"/>
        <v>0.10011095655533797</v>
      </c>
      <c r="Z45" s="118">
        <f>(X45/X$43-1)*12/2</f>
        <v>2.7354602259767269E-2</v>
      </c>
      <c r="AA45" s="113">
        <f t="shared" si="13"/>
        <v>0.10601520897597894</v>
      </c>
      <c r="AC45" s="129">
        <f t="shared" ca="1" si="9"/>
        <v>64111.728413140037</v>
      </c>
      <c r="AD45" s="130">
        <v>0.62</v>
      </c>
    </row>
    <row r="46" spans="1:30">
      <c r="A46" s="32">
        <f>Tabelle0!$A45</f>
        <v>39538</v>
      </c>
      <c r="B46" s="42">
        <f>Tabelle0!G45</f>
        <v>967371</v>
      </c>
      <c r="C46" s="224">
        <f t="shared" si="29"/>
        <v>0.11976045403482161</v>
      </c>
      <c r="D46" s="225">
        <f t="shared" si="30"/>
        <v>2.3712916073081125E-2</v>
      </c>
      <c r="E46" s="223">
        <f t="shared" si="26"/>
        <v>5.0462590943642027E-2</v>
      </c>
      <c r="F46" s="93">
        <v>40076000</v>
      </c>
      <c r="G46" s="96">
        <f>Tabelle0!B45/F46*1000000</f>
        <v>4261.4532388461921</v>
      </c>
      <c r="H46" s="96">
        <f t="shared" si="24"/>
        <v>24138.412017167382</v>
      </c>
      <c r="I46" s="100">
        <f t="shared" si="25"/>
        <v>579321.88841201714</v>
      </c>
      <c r="J46" s="100">
        <f t="shared" si="31"/>
        <v>5724.5234055295587</v>
      </c>
      <c r="K46" s="100">
        <f t="shared" si="27"/>
        <v>22914.859561506077</v>
      </c>
      <c r="M46" s="134">
        <f t="shared" ca="1" si="7"/>
        <v>44607.102308781177</v>
      </c>
      <c r="N46" s="135">
        <v>0.61</v>
      </c>
      <c r="P46" s="107">
        <f>Tabelle0!K45/F46*1000000</f>
        <v>47961.398343148023</v>
      </c>
      <c r="Q46" s="74">
        <f t="shared" si="32"/>
        <v>5.2024136222934558E-2</v>
      </c>
      <c r="R46" s="109">
        <f>(P46/P$43-1)*12/3</f>
        <v>-8.9396823351424182E-3</v>
      </c>
      <c r="S46" s="104">
        <f t="shared" si="28"/>
        <v>0.10046364659572893</v>
      </c>
      <c r="U46" s="122">
        <f t="shared" ca="1" si="8"/>
        <v>61558.012886220524</v>
      </c>
      <c r="V46" s="123">
        <v>0.61</v>
      </c>
      <c r="X46" s="116">
        <f>Tabelle0!O45/F46*1000000</f>
        <v>51465.61533087134</v>
      </c>
      <c r="Y46" s="111">
        <f t="shared" si="5"/>
        <v>3.491669551754395E-2</v>
      </c>
      <c r="Z46" s="118">
        <f>(X46/X$43-1)*12/3</f>
        <v>2.9928362918921536E-2</v>
      </c>
      <c r="AA46" s="113">
        <f t="shared" si="13"/>
        <v>9.8918009016218722E-2</v>
      </c>
      <c r="AC46" s="129">
        <f t="shared" ca="1" si="9"/>
        <v>63077.668277444231</v>
      </c>
      <c r="AD46" s="130">
        <v>0.61</v>
      </c>
    </row>
    <row r="47" spans="1:30">
      <c r="A47" s="32">
        <f>Tabelle0!$A46</f>
        <v>39568</v>
      </c>
      <c r="B47" s="42">
        <f>Tabelle0!G46</f>
        <v>956945</v>
      </c>
      <c r="C47" s="224">
        <f t="shared" si="29"/>
        <v>-0.1293319729452298</v>
      </c>
      <c r="D47" s="225">
        <f t="shared" si="30"/>
        <v>-1.473998357024775E-2</v>
      </c>
      <c r="E47" s="223">
        <f t="shared" si="26"/>
        <v>3.9253909643788054E-2</v>
      </c>
      <c r="F47" s="93">
        <v>40076000</v>
      </c>
      <c r="G47" s="96">
        <f>Tabelle0!B46/F47*1000000</f>
        <v>4331.3204910669729</v>
      </c>
      <c r="H47" s="96">
        <f t="shared" si="24"/>
        <v>23878.256313005288</v>
      </c>
      <c r="I47" s="100">
        <f t="shared" si="25"/>
        <v>573078.1515121269</v>
      </c>
      <c r="J47" s="100">
        <f t="shared" si="31"/>
        <v>-6243.7368998902384</v>
      </c>
      <c r="K47" s="100">
        <f t="shared" si="27"/>
        <v>16731.542580049019</v>
      </c>
      <c r="M47" s="134">
        <f t="shared" ca="1" si="7"/>
        <v>43875.838336506073</v>
      </c>
      <c r="N47" s="135">
        <v>0.6</v>
      </c>
      <c r="P47" s="107">
        <f>Tabelle0!K46/F47*1000000</f>
        <v>48262.176863958477</v>
      </c>
      <c r="Q47" s="74">
        <f t="shared" si="32"/>
        <v>7.5255150483766187E-2</v>
      </c>
      <c r="R47" s="109">
        <f t="shared" ref="R47:R55" si="33">(P47/P$43-1)*12/MONTH(A47)</f>
        <v>1.2066978548371576E-2</v>
      </c>
      <c r="S47" s="104">
        <f t="shared" si="28"/>
        <v>9.9048437419112956E-2</v>
      </c>
      <c r="U47" s="122">
        <f t="shared" ca="1" si="8"/>
        <v>60548.865133987398</v>
      </c>
      <c r="V47" s="123">
        <v>0.6</v>
      </c>
      <c r="X47" s="116">
        <f>Tabelle0!O46/F47*1000000</f>
        <v>52039.400139734498</v>
      </c>
      <c r="Y47" s="111">
        <f t="shared" si="5"/>
        <v>0.13378675572208021</v>
      </c>
      <c r="Z47" s="118">
        <f t="shared" ref="Z47:Z55" si="34">(X47/X$43-1)*12/MONTH(A47)</f>
        <v>5.6143212280898691E-2</v>
      </c>
      <c r="AA47" s="113">
        <f t="shared" si="13"/>
        <v>0.1045789528430765</v>
      </c>
      <c r="AC47" s="129">
        <f t="shared" ca="1" si="9"/>
        <v>62043.608141748424</v>
      </c>
      <c r="AD47" s="130">
        <v>0.6</v>
      </c>
    </row>
    <row r="48" spans="1:30">
      <c r="A48" s="32">
        <f>Tabelle0!$A47</f>
        <v>39599</v>
      </c>
      <c r="B48" s="42">
        <f>Tabelle0!G47</f>
        <v>962117</v>
      </c>
      <c r="C48" s="224">
        <f t="shared" si="29"/>
        <v>6.4856391955649961E-2</v>
      </c>
      <c r="D48" s="225">
        <f t="shared" si="30"/>
        <v>1.1155593914752514E-3</v>
      </c>
      <c r="E48" s="223">
        <f t="shared" ref="E48:E53" si="35">B48/B36-1</f>
        <v>3.5536540738348998E-2</v>
      </c>
      <c r="F48" s="93">
        <v>40076000</v>
      </c>
      <c r="G48" s="96">
        <f>Tabelle0!B47/F48*1000000</f>
        <v>4342.1748677512724</v>
      </c>
      <c r="H48" s="96">
        <f t="shared" si="24"/>
        <v>24007.311108893104</v>
      </c>
      <c r="I48" s="100">
        <f t="shared" si="25"/>
        <v>576175.46661343449</v>
      </c>
      <c r="J48" s="100">
        <f t="shared" si="31"/>
        <v>3097.315101307584</v>
      </c>
      <c r="K48" s="100">
        <f t="shared" ref="K48:K53" si="36">I48-I36</f>
        <v>14814.0044514084</v>
      </c>
      <c r="M48" s="134">
        <f t="shared" ca="1" si="7"/>
        <v>43144.574364230975</v>
      </c>
      <c r="N48" s="135">
        <v>0.59</v>
      </c>
      <c r="P48" s="107">
        <f>Tabelle0!K47/F48*1000000</f>
        <v>48773.205908773329</v>
      </c>
      <c r="Q48" s="74">
        <f t="shared" si="32"/>
        <v>0.12706323950252063</v>
      </c>
      <c r="R48" s="109">
        <f t="shared" si="33"/>
        <v>3.5168448698225954E-2</v>
      </c>
      <c r="S48" s="104">
        <f t="shared" ref="S48:S53" si="37">P48/P36-1</f>
        <v>0.10403993908610332</v>
      </c>
      <c r="U48" s="122">
        <f t="shared" ca="1" si="8"/>
        <v>59539.717381754272</v>
      </c>
      <c r="V48" s="123">
        <v>0.59</v>
      </c>
      <c r="X48" s="116">
        <f>Tabelle0!O47/F48*1000000</f>
        <v>52390.907276175261</v>
      </c>
      <c r="Y48" s="111">
        <f t="shared" si="5"/>
        <v>8.1055616051740387E-2</v>
      </c>
      <c r="Z48" s="118">
        <f t="shared" si="34"/>
        <v>6.1429074545637084E-2</v>
      </c>
      <c r="AA48" s="113">
        <f t="shared" ref="AA48:AA53" si="38">X48/X36-1</f>
        <v>0.10595292492120612</v>
      </c>
      <c r="AC48" s="129">
        <f t="shared" ca="1" si="9"/>
        <v>61009.548006052617</v>
      </c>
      <c r="AD48" s="130">
        <v>0.59</v>
      </c>
    </row>
    <row r="49" spans="1:30">
      <c r="A49" s="32">
        <f>Tabelle0!$A48</f>
        <v>39629</v>
      </c>
      <c r="B49" s="42">
        <f>Tabelle0!G48</f>
        <v>972500</v>
      </c>
      <c r="C49" s="224">
        <f t="shared" si="29"/>
        <v>0.12950192128400229</v>
      </c>
      <c r="D49" s="225">
        <f t="shared" si="30"/>
        <v>2.2523318809986925E-2</v>
      </c>
      <c r="E49" s="223">
        <f t="shared" si="35"/>
        <v>3.2926181625066331E-2</v>
      </c>
      <c r="F49" s="93">
        <v>40076000</v>
      </c>
      <c r="G49" s="96">
        <f>Tabelle0!B48/F49*1000000</f>
        <v>4397.719333266793</v>
      </c>
      <c r="H49" s="96">
        <f t="shared" si="24"/>
        <v>24266.393851681805</v>
      </c>
      <c r="I49" s="100">
        <f t="shared" si="25"/>
        <v>582393.45244036335</v>
      </c>
      <c r="J49" s="100">
        <f t="shared" si="31"/>
        <v>6217.985826928867</v>
      </c>
      <c r="K49" s="100">
        <f t="shared" si="36"/>
        <v>13539.920392631553</v>
      </c>
      <c r="M49" s="134">
        <f t="shared" ca="1" si="7"/>
        <v>42413.310391955871</v>
      </c>
      <c r="N49" s="135">
        <v>0.57999999999999996</v>
      </c>
      <c r="P49" s="107">
        <f>Tabelle0!K48/F49*1000000</f>
        <v>48868.275276973749</v>
      </c>
      <c r="Q49" s="74">
        <f t="shared" si="32"/>
        <v>2.3390556293118259E-2</v>
      </c>
      <c r="R49" s="109">
        <f t="shared" si="33"/>
        <v>3.326259229591777E-2</v>
      </c>
      <c r="S49" s="104">
        <f t="shared" si="37"/>
        <v>9.3418369037318483E-2</v>
      </c>
      <c r="U49" s="122">
        <f t="shared" ca="1" si="8"/>
        <v>58530.569629521146</v>
      </c>
      <c r="V49" s="123">
        <v>0.57999999999999996</v>
      </c>
      <c r="X49" s="116">
        <f>Tabelle0!O48/F49*1000000</f>
        <v>52579.923146022556</v>
      </c>
      <c r="Y49" s="111">
        <f t="shared" si="5"/>
        <v>4.3293589595823079E-2</v>
      </c>
      <c r="Z49" s="118">
        <f t="shared" si="34"/>
        <v>5.8591180188905856E-2</v>
      </c>
      <c r="AA49" s="113">
        <f t="shared" si="38"/>
        <v>9.4815593230753281E-2</v>
      </c>
      <c r="AC49" s="129">
        <f t="shared" ca="1" si="9"/>
        <v>59975.48787035681</v>
      </c>
      <c r="AD49" s="130">
        <v>0.57999999999999996</v>
      </c>
    </row>
    <row r="50" spans="1:30">
      <c r="A50" s="32">
        <f>Tabelle0!$A49</f>
        <v>39659</v>
      </c>
      <c r="B50" s="42">
        <f>Tabelle0!G49</f>
        <v>952121</v>
      </c>
      <c r="C50" s="224">
        <f t="shared" ref="C50:C56" si="39">(B50/B49-1)*12</f>
        <v>-0.25146323907455059</v>
      </c>
      <c r="D50" s="225">
        <f t="shared" ref="D50:D55" si="40">(B50/B$43-1)*12/MONTH(A50)</f>
        <v>-1.7022174223709045E-2</v>
      </c>
      <c r="E50" s="223">
        <f t="shared" si="35"/>
        <v>6.0450126796280923E-3</v>
      </c>
      <c r="F50" s="93">
        <v>40076000</v>
      </c>
      <c r="G50" s="96">
        <f>Tabelle0!B49/F50*1000000</f>
        <v>4446.4267891007084</v>
      </c>
      <c r="H50" s="96">
        <f t="shared" si="24"/>
        <v>23757.885018464916</v>
      </c>
      <c r="I50" s="100">
        <f t="shared" si="25"/>
        <v>570189.24044315796</v>
      </c>
      <c r="J50" s="100">
        <f t="shared" ref="J50:J56" si="41">I50-I49</f>
        <v>-12204.211997205392</v>
      </c>
      <c r="K50" s="100">
        <f t="shared" si="36"/>
        <v>-1624.8676077962155</v>
      </c>
      <c r="M50" s="134">
        <f t="shared" ca="1" si="7"/>
        <v>41682.046419680766</v>
      </c>
      <c r="N50" s="135">
        <v>0.56999999999999995</v>
      </c>
      <c r="P50" s="107">
        <f>Tabelle0!K49/F50*1000000</f>
        <v>49121.793592174872</v>
      </c>
      <c r="Q50" s="74">
        <f t="shared" ref="Q50:Q56" si="42">(P50/P49-1)*12</f>
        <v>6.2253471504178925E-2</v>
      </c>
      <c r="R50" s="109">
        <f t="shared" si="33"/>
        <v>3.755205445721569E-2</v>
      </c>
      <c r="S50" s="104">
        <f t="shared" si="37"/>
        <v>9.3914831568296497E-2</v>
      </c>
      <c r="U50" s="122">
        <f t="shared" ca="1" si="8"/>
        <v>57521.421877288027</v>
      </c>
      <c r="V50" s="123">
        <v>0.56999999999999995</v>
      </c>
      <c r="X50" s="116">
        <f>Tabelle0!O49/F50*1000000</f>
        <v>52670.900289450045</v>
      </c>
      <c r="Y50" s="111">
        <f t="shared" si="5"/>
        <v>2.0763166923960519E-2</v>
      </c>
      <c r="Z50" s="118">
        <f t="shared" si="34"/>
        <v>5.327407389780893E-2</v>
      </c>
      <c r="AA50" s="113">
        <f t="shared" si="38"/>
        <v>9.3100052924521837E-2</v>
      </c>
      <c r="AC50" s="129">
        <f t="shared" ca="1" si="9"/>
        <v>58941.427734661003</v>
      </c>
      <c r="AD50" s="130">
        <v>0.56999999999999995</v>
      </c>
    </row>
    <row r="51" spans="1:30">
      <c r="A51" s="32">
        <f>Tabelle0!$A50</f>
        <v>39690</v>
      </c>
      <c r="B51" s="42">
        <f>Tabelle0!G50</f>
        <v>953402</v>
      </c>
      <c r="C51" s="224">
        <f t="shared" si="39"/>
        <v>1.6145006779600735E-2</v>
      </c>
      <c r="D51" s="225">
        <f t="shared" si="40"/>
        <v>-1.28963157840008E-2</v>
      </c>
      <c r="E51" s="223">
        <f t="shared" si="35"/>
        <v>1.6311693849269782E-2</v>
      </c>
      <c r="F51" s="93">
        <v>40076000</v>
      </c>
      <c r="G51" s="96">
        <f>Tabelle0!B50/F51*1000000</f>
        <v>4422.4223974448541</v>
      </c>
      <c r="H51" s="96">
        <f t="shared" si="24"/>
        <v>23789.849286355922</v>
      </c>
      <c r="I51" s="100">
        <f t="shared" si="25"/>
        <v>570956.38287254213</v>
      </c>
      <c r="J51" s="100">
        <f t="shared" si="41"/>
        <v>767.1424293841701</v>
      </c>
      <c r="K51" s="100">
        <f t="shared" si="36"/>
        <v>4157.1280515361577</v>
      </c>
      <c r="M51" s="134">
        <f t="shared" ca="1" si="7"/>
        <v>40950.782447405676</v>
      </c>
      <c r="N51" s="135">
        <v>0.56000000000000005</v>
      </c>
      <c r="P51" s="107">
        <f>Tabelle0!K50/F51*1000000</f>
        <v>49447.749276374889</v>
      </c>
      <c r="Q51" s="74">
        <f t="shared" si="42"/>
        <v>7.9627959900538059E-2</v>
      </c>
      <c r="R51" s="109">
        <f t="shared" si="33"/>
        <v>4.3029577579354994E-2</v>
      </c>
      <c r="S51" s="104">
        <f t="shared" si="37"/>
        <v>9.217276287598053E-2</v>
      </c>
      <c r="U51" s="122">
        <f t="shared" ca="1" si="8"/>
        <v>56512.274125054908</v>
      </c>
      <c r="V51" s="123">
        <v>0.56000000000000005</v>
      </c>
      <c r="X51" s="116">
        <f>Tabelle0!O50/F51*1000000</f>
        <v>53066.049505938718</v>
      </c>
      <c r="Y51" s="111">
        <f t="shared" ref="Y51:Y58" si="43">(X51/X50-1)*12</f>
        <v>9.0026761870517724E-2</v>
      </c>
      <c r="Z51" s="118">
        <f t="shared" si="34"/>
        <v>5.8217874962654625E-2</v>
      </c>
      <c r="AA51" s="113">
        <f t="shared" si="38"/>
        <v>9.3360453589344861E-2</v>
      </c>
      <c r="AC51" s="129">
        <f t="shared" ca="1" si="9"/>
        <v>57907.367598965204</v>
      </c>
      <c r="AD51" s="130">
        <v>0.56000000000000005</v>
      </c>
    </row>
    <row r="52" spans="1:30">
      <c r="A52" s="32">
        <f>Tabelle0!$A51</f>
        <v>39721</v>
      </c>
      <c r="B52" s="42">
        <f>Tabelle0!G51</f>
        <v>970798</v>
      </c>
      <c r="C52" s="224">
        <f t="shared" si="39"/>
        <v>0.21895485849620755</v>
      </c>
      <c r="D52" s="225">
        <f t="shared" si="40"/>
        <v>1.2655762025088299E-2</v>
      </c>
      <c r="E52" s="223">
        <f t="shared" si="35"/>
        <v>2.1785075255236208E-2</v>
      </c>
      <c r="F52" s="93">
        <v>40076000</v>
      </c>
      <c r="G52" s="96">
        <f>Tabelle0!B51/F52*1000000</f>
        <v>4434.7489769438071</v>
      </c>
      <c r="H52" s="96">
        <f t="shared" si="24"/>
        <v>24223.924543367601</v>
      </c>
      <c r="I52" s="100">
        <f t="shared" si="25"/>
        <v>581374.18904082244</v>
      </c>
      <c r="J52" s="100">
        <f t="shared" si="41"/>
        <v>10417.806168280309</v>
      </c>
      <c r="K52" s="100">
        <f t="shared" si="36"/>
        <v>7324.5440078432439</v>
      </c>
      <c r="M52" s="134">
        <f t="shared" ca="1" si="7"/>
        <v>40219.518475130571</v>
      </c>
      <c r="N52" s="135">
        <v>0.55000000000000004</v>
      </c>
      <c r="P52" s="107">
        <f>Tabelle0!K51/F52*1000000</f>
        <v>49797.160395249026</v>
      </c>
      <c r="Q52" s="74">
        <f t="shared" si="42"/>
        <v>8.4795233106654599E-2</v>
      </c>
      <c r="R52" s="109">
        <f t="shared" si="33"/>
        <v>4.7940480272115948E-2</v>
      </c>
      <c r="S52" s="104">
        <f t="shared" si="37"/>
        <v>8.522675438639471E-2</v>
      </c>
      <c r="U52" s="122">
        <f t="shared" ca="1" si="8"/>
        <v>55503.126372821789</v>
      </c>
      <c r="V52" s="123">
        <v>0.55000000000000004</v>
      </c>
      <c r="X52" s="116">
        <f>Tabelle0!O51/F52*1000000</f>
        <v>53561.657850084841</v>
      </c>
      <c r="Y52" s="111">
        <f t="shared" si="43"/>
        <v>0.11207354203157482</v>
      </c>
      <c r="Z52" s="118">
        <f t="shared" si="34"/>
        <v>6.4685147855987779E-2</v>
      </c>
      <c r="AA52" s="113">
        <f t="shared" si="38"/>
        <v>8.812843144349447E-2</v>
      </c>
      <c r="AC52" s="129">
        <f t="shared" ca="1" si="9"/>
        <v>56873.307463269397</v>
      </c>
      <c r="AD52" s="130">
        <v>0.55000000000000004</v>
      </c>
    </row>
    <row r="53" spans="1:30">
      <c r="A53" s="32">
        <f>Tabelle0!$A52</f>
        <v>39751</v>
      </c>
      <c r="B53" s="42">
        <f>Tabelle0!G52</f>
        <v>1011907</v>
      </c>
      <c r="C53" s="224">
        <f t="shared" si="39"/>
        <v>0.5081469059474788</v>
      </c>
      <c r="D53" s="225">
        <f t="shared" si="40"/>
        <v>6.2687200390986408E-2</v>
      </c>
      <c r="E53" s="223">
        <f t="shared" si="35"/>
        <v>7.6496808510638337E-2</v>
      </c>
      <c r="F53" s="93">
        <v>40076000</v>
      </c>
      <c r="G53" s="96">
        <f>Tabelle0!B52/F53*1000000</f>
        <v>4698.8222377482789</v>
      </c>
      <c r="H53" s="96">
        <f t="shared" si="24"/>
        <v>25249.700568919056</v>
      </c>
      <c r="I53" s="100">
        <f t="shared" si="25"/>
        <v>605992.81365405733</v>
      </c>
      <c r="J53" s="100">
        <f t="shared" si="41"/>
        <v>24618.62461323489</v>
      </c>
      <c r="K53" s="100">
        <f t="shared" si="36"/>
        <v>38045.580382822198</v>
      </c>
      <c r="M53" s="134">
        <f t="shared" ca="1" si="7"/>
        <v>39488.254502855474</v>
      </c>
      <c r="N53" s="135">
        <v>0.54</v>
      </c>
      <c r="P53" s="107">
        <f>Tabelle0!K52/F53*1000000</f>
        <v>51185.248028745387</v>
      </c>
      <c r="Q53" s="74">
        <f t="shared" si="42"/>
        <v>0.33449802096638148</v>
      </c>
      <c r="R53" s="109">
        <f t="shared" si="33"/>
        <v>7.7798934024682603E-2</v>
      </c>
      <c r="S53" s="104">
        <f t="shared" si="37"/>
        <v>0.11511019700423653</v>
      </c>
      <c r="U53" s="122">
        <f t="shared" ca="1" si="8"/>
        <v>54493.978620588663</v>
      </c>
      <c r="V53" s="123">
        <v>0.54</v>
      </c>
      <c r="X53" s="116">
        <f>Tabelle0!O52/F53*1000000</f>
        <v>54870.471104900687</v>
      </c>
      <c r="Y53" s="111">
        <f t="shared" si="43"/>
        <v>0.29322764993102712</v>
      </c>
      <c r="Z53" s="118">
        <f t="shared" si="34"/>
        <v>8.8961958605335845E-2</v>
      </c>
      <c r="AA53" s="113">
        <f t="shared" si="38"/>
        <v>0.11761552361452887</v>
      </c>
      <c r="AC53" s="129">
        <f t="shared" ca="1" si="9"/>
        <v>55839.24732757359</v>
      </c>
      <c r="AD53" s="130">
        <v>0.54</v>
      </c>
    </row>
    <row r="54" spans="1:30">
      <c r="A54" s="32">
        <f>Tabelle0!$A53</f>
        <v>39782</v>
      </c>
      <c r="B54" s="42">
        <f>Tabelle0!G53</f>
        <v>1022360</v>
      </c>
      <c r="C54" s="224">
        <f t="shared" si="39"/>
        <v>0.12396000818257136</v>
      </c>
      <c r="D54" s="225">
        <f t="shared" si="40"/>
        <v>6.8846145483661539E-2</v>
      </c>
      <c r="E54" s="223">
        <f t="shared" ref="E54:E59" si="44">B54/B42-1</f>
        <v>5.1594322155934957E-2</v>
      </c>
      <c r="F54" s="93">
        <v>40076000</v>
      </c>
      <c r="G54" s="96">
        <f>Tabelle0!B53/F54*1000000</f>
        <v>4730.1876434773931</v>
      </c>
      <c r="H54" s="96">
        <f t="shared" si="24"/>
        <v>25510.529993013275</v>
      </c>
      <c r="I54" s="100">
        <f t="shared" si="25"/>
        <v>612252.7198323186</v>
      </c>
      <c r="J54" s="100">
        <f t="shared" si="41"/>
        <v>6259.9061782612698</v>
      </c>
      <c r="K54" s="100">
        <f t="shared" ref="K54:K59" si="45">I54-I42</f>
        <v>24850.272825622116</v>
      </c>
      <c r="M54" s="134">
        <f t="shared" ca="1" si="7"/>
        <v>38756.99053058037</v>
      </c>
      <c r="N54" s="135">
        <v>0.53</v>
      </c>
      <c r="P54" s="107">
        <f>Tabelle0!K53/F54*1000000</f>
        <v>51610.789499950093</v>
      </c>
      <c r="Q54" s="74">
        <f t="shared" si="42"/>
        <v>9.9765027056012201E-2</v>
      </c>
      <c r="R54" s="109">
        <f t="shared" si="33"/>
        <v>8.038385253949297E-2</v>
      </c>
      <c r="S54" s="104">
        <f t="shared" ref="S54:S59" si="46">P54/P42-1</f>
        <v>0.10077522579307208</v>
      </c>
      <c r="U54" s="122">
        <f t="shared" ca="1" si="8"/>
        <v>53484.830868355537</v>
      </c>
      <c r="V54" s="123">
        <v>0.53</v>
      </c>
      <c r="X54" s="116">
        <f>Tabelle0!O53/F54*1000000</f>
        <v>55656.253119073757</v>
      </c>
      <c r="Y54" s="111">
        <f t="shared" si="43"/>
        <v>0.1718480629052701</v>
      </c>
      <c r="Z54" s="118">
        <f t="shared" si="34"/>
        <v>9.7655236288556088E-2</v>
      </c>
      <c r="AA54" s="113">
        <f t="shared" ref="AA54:AA59" si="47">X54/X42-1</f>
        <v>0.10573604431583905</v>
      </c>
      <c r="AC54" s="129">
        <f t="shared" ca="1" si="9"/>
        <v>54805.187191877776</v>
      </c>
      <c r="AD54" s="130">
        <v>0.53</v>
      </c>
    </row>
    <row r="55" spans="1:30">
      <c r="A55" s="32">
        <f>Tabelle0!$A54</f>
        <v>39812</v>
      </c>
      <c r="B55" s="42">
        <f>Tabelle0!G54</f>
        <v>1028043</v>
      </c>
      <c r="C55" s="224">
        <f t="shared" si="39"/>
        <v>6.6704487656012112E-2</v>
      </c>
      <c r="D55" s="225">
        <f t="shared" si="40"/>
        <v>6.9018478272172334E-2</v>
      </c>
      <c r="E55" s="223">
        <f t="shared" si="44"/>
        <v>6.9018478272172334E-2</v>
      </c>
      <c r="F55" s="93">
        <v>40076000</v>
      </c>
      <c r="G55" s="96">
        <f>Tabelle0!B54/F55*1000000</f>
        <v>4871.0450144725019</v>
      </c>
      <c r="H55" s="96">
        <f t="shared" si="24"/>
        <v>25652.335562431381</v>
      </c>
      <c r="I55" s="100">
        <f t="shared" si="25"/>
        <v>615656.05349835311</v>
      </c>
      <c r="J55" s="100">
        <f t="shared" si="41"/>
        <v>3403.3336660345085</v>
      </c>
      <c r="K55" s="100">
        <f t="shared" si="45"/>
        <v>34615.823902663076</v>
      </c>
      <c r="M55" s="134">
        <f t="shared" ca="1" si="7"/>
        <v>38025.726558305265</v>
      </c>
      <c r="N55" s="135">
        <v>0.52</v>
      </c>
      <c r="P55" s="107">
        <f>Tabelle0!K54/F55*1000000</f>
        <v>51857.146421798585</v>
      </c>
      <c r="Q55" s="74">
        <f t="shared" si="42"/>
        <v>5.7280330156251225E-2</v>
      </c>
      <c r="R55" s="109">
        <f t="shared" si="33"/>
        <v>7.881028504741483E-2</v>
      </c>
      <c r="S55" s="104">
        <f t="shared" si="46"/>
        <v>7.881028504741483E-2</v>
      </c>
      <c r="U55" s="122">
        <f t="shared" ca="1" si="8"/>
        <v>52475.683116122411</v>
      </c>
      <c r="V55" s="123">
        <v>0.52</v>
      </c>
      <c r="X55" s="116">
        <f>Tabelle0!O54/F55*1000000</f>
        <v>55646.746182253715</v>
      </c>
      <c r="Y55" s="111">
        <f t="shared" si="43"/>
        <v>-2.0497830063490596E-3</v>
      </c>
      <c r="Z55" s="118">
        <f t="shared" si="34"/>
        <v>8.9331193760632921E-2</v>
      </c>
      <c r="AA55" s="113">
        <f t="shared" si="47"/>
        <v>8.9331193760632921E-2</v>
      </c>
      <c r="AC55" s="129">
        <f t="shared" ca="1" si="9"/>
        <v>53771.127056181969</v>
      </c>
      <c r="AD55" s="130">
        <v>0.52</v>
      </c>
    </row>
    <row r="56" spans="1:30">
      <c r="A56" s="32">
        <f>Tabelle0!$A55</f>
        <v>39843</v>
      </c>
      <c r="B56" s="42">
        <f>Tabelle0!G55</f>
        <v>1068840</v>
      </c>
      <c r="C56" s="224">
        <f t="shared" si="39"/>
        <v>0.47620965270907956</v>
      </c>
      <c r="D56" s="225">
        <f t="shared" ref="D56:D61" si="48">(B56/B$55-1)*12/MONTH(A56)</f>
        <v>0.47620965270907956</v>
      </c>
      <c r="E56" s="223">
        <f t="shared" si="44"/>
        <v>0.11247574876974453</v>
      </c>
      <c r="F56" s="93">
        <v>40188000</v>
      </c>
      <c r="G56" s="96">
        <f>Tabelle0!B55/F56*1000000</f>
        <v>4404.6232706280489</v>
      </c>
      <c r="H56" s="96">
        <f t="shared" si="24"/>
        <v>26595.998805613617</v>
      </c>
      <c r="I56" s="100">
        <f t="shared" si="25"/>
        <v>638303.97133472678</v>
      </c>
      <c r="J56" s="100">
        <f t="shared" si="41"/>
        <v>22647.917836373672</v>
      </c>
      <c r="K56" s="100">
        <f t="shared" si="45"/>
        <v>62931.578880390036</v>
      </c>
      <c r="L56" s="261" t="s">
        <v>97</v>
      </c>
      <c r="M56" s="134">
        <f t="shared" ca="1" si="7"/>
        <v>37294.462586030168</v>
      </c>
      <c r="N56" s="135">
        <v>0.51</v>
      </c>
      <c r="P56" s="107">
        <f>Tabelle0!K55/F56*1000000</f>
        <v>51656.016721409374</v>
      </c>
      <c r="Q56" s="74">
        <f t="shared" si="42"/>
        <v>-4.654240680809929E-2</v>
      </c>
      <c r="R56" s="109">
        <f t="shared" ref="R56:R67" si="49">(P56/P$55-1)*12/MONTH(A56)</f>
        <v>-4.654240680809929E-2</v>
      </c>
      <c r="S56" s="104">
        <f t="shared" si="46"/>
        <v>8.9954286744011513E-2</v>
      </c>
      <c r="U56" s="122">
        <f t="shared" ca="1" si="8"/>
        <v>51466.535363889292</v>
      </c>
      <c r="V56" s="123">
        <v>0.51</v>
      </c>
      <c r="X56" s="116">
        <f>Tabelle0!O55/F56*1000000</f>
        <v>55258.236289439636</v>
      </c>
      <c r="Y56" s="111">
        <f t="shared" si="43"/>
        <v>-8.3780616722847423E-2</v>
      </c>
      <c r="Z56" s="118">
        <f t="shared" ref="Z56:Z67" si="50">(X56/X$55-1)*12/MONTH(A56)</f>
        <v>-8.3780616722847423E-2</v>
      </c>
      <c r="AA56" s="113">
        <f t="shared" si="47"/>
        <v>8.5799903377866027E-2</v>
      </c>
      <c r="AC56" s="129">
        <f t="shared" ca="1" si="9"/>
        <v>52737.066920486162</v>
      </c>
      <c r="AD56" s="130">
        <v>0.51</v>
      </c>
    </row>
    <row r="57" spans="1:30">
      <c r="A57" s="32">
        <f>Tabelle0!$A56</f>
        <v>39872</v>
      </c>
      <c r="B57" s="42">
        <f>Tabelle0!G56</f>
        <v>1086755</v>
      </c>
      <c r="C57" s="224">
        <f t="shared" ref="C57:C63" si="51">(B57/B56-1)*12</f>
        <v>0.20113393959806913</v>
      </c>
      <c r="D57" s="225">
        <f>(B57/B$55-1)*12/MONTH(A57)</f>
        <v>0.34266270963374135</v>
      </c>
      <c r="E57" s="223">
        <f t="shared" si="44"/>
        <v>0.13462245200519507</v>
      </c>
      <c r="F57" s="93">
        <v>40188000</v>
      </c>
      <c r="G57" s="96">
        <f>Tabelle0!B56/F57*1000000</f>
        <v>4421.3944461033143</v>
      </c>
      <c r="H57" s="96">
        <f t="shared" si="24"/>
        <v>27041.778640390166</v>
      </c>
      <c r="I57" s="100">
        <f t="shared" si="25"/>
        <v>649002.68736936396</v>
      </c>
      <c r="J57" s="100">
        <f t="shared" ref="J57:J63" si="52">I57-I56</f>
        <v>10698.716034637182</v>
      </c>
      <c r="K57" s="100">
        <f t="shared" si="45"/>
        <v>75405.322362876381</v>
      </c>
      <c r="L57" s="261"/>
      <c r="M57" s="137">
        <f t="shared" ca="1" si="7"/>
        <v>36563.198613755063</v>
      </c>
      <c r="N57" s="138">
        <v>0.5</v>
      </c>
      <c r="P57" s="107">
        <f>Tabelle0!K56/F57*1000000</f>
        <v>51660.097541554693</v>
      </c>
      <c r="Q57" s="74">
        <f t="shared" ref="Q57:Q63" si="53">(P57/P56-1)*12</f>
        <v>9.479987976597215E-4</v>
      </c>
      <c r="R57" s="109">
        <f t="shared" si="49"/>
        <v>-2.2799042427956495E-2</v>
      </c>
      <c r="S57" s="104">
        <f t="shared" si="46"/>
        <v>8.1787930778358442E-2</v>
      </c>
      <c r="U57" s="125">
        <f t="shared" ca="1" si="8"/>
        <v>50457.387611656166</v>
      </c>
      <c r="V57" s="126">
        <v>0.5</v>
      </c>
      <c r="X57" s="116">
        <f>Tabelle0!O56/F57*1000000</f>
        <v>55488.205434458047</v>
      </c>
      <c r="Y57" s="111">
        <f t="shared" si="43"/>
        <v>4.9940604795386534E-2</v>
      </c>
      <c r="Z57" s="118">
        <f t="shared" si="50"/>
        <v>-1.7094341574950267E-2</v>
      </c>
      <c r="AA57" s="113">
        <f t="shared" si="47"/>
        <v>8.1297881595671084E-2</v>
      </c>
      <c r="AC57" s="129">
        <f t="shared" ca="1" si="9"/>
        <v>51703.006784790356</v>
      </c>
      <c r="AD57" s="130">
        <v>0.5</v>
      </c>
    </row>
    <row r="58" spans="1:30">
      <c r="A58" s="32">
        <f>Tabelle0!$A57</f>
        <v>39902</v>
      </c>
      <c r="B58" s="42">
        <f>Tabelle0!G57</f>
        <v>1085369</v>
      </c>
      <c r="C58" s="224">
        <f t="shared" si="51"/>
        <v>-1.5304277413032086E-2</v>
      </c>
      <c r="D58" s="225">
        <f t="shared" si="48"/>
        <v>0.22304903588663105</v>
      </c>
      <c r="E58" s="223">
        <f t="shared" si="44"/>
        <v>0.12197802084205533</v>
      </c>
      <c r="F58" s="93">
        <v>40188000</v>
      </c>
      <c r="G58" s="96">
        <f>Tabelle0!B57/F58*1000000</f>
        <v>4453.6677615208519</v>
      </c>
      <c r="H58" s="96">
        <f t="shared" si="24"/>
        <v>27007.290733552305</v>
      </c>
      <c r="I58" s="100">
        <f t="shared" si="25"/>
        <v>648174.97760525532</v>
      </c>
      <c r="J58" s="100">
        <f t="shared" si="52"/>
        <v>-827.70976410864387</v>
      </c>
      <c r="K58" s="100">
        <f t="shared" si="45"/>
        <v>68853.089193238178</v>
      </c>
      <c r="M58" s="134">
        <f t="shared" ca="1" si="7"/>
        <v>35831.934641479958</v>
      </c>
      <c r="N58" s="135">
        <v>0.49</v>
      </c>
      <c r="P58" s="107">
        <f>Tabelle0!K57/F58*1000000</f>
        <v>51205.633522444514</v>
      </c>
      <c r="Q58" s="74">
        <f t="shared" si="53"/>
        <v>-0.10556635563716066</v>
      </c>
      <c r="R58" s="109">
        <f t="shared" si="49"/>
        <v>-5.02544350631835E-2</v>
      </c>
      <c r="S58" s="104">
        <f t="shared" si="46"/>
        <v>6.7642631186127122E-2</v>
      </c>
      <c r="U58" s="122">
        <f t="shared" ca="1" si="8"/>
        <v>49448.23985942304</v>
      </c>
      <c r="V58" s="123">
        <v>0.49</v>
      </c>
      <c r="X58" s="116">
        <f>Tabelle0!O57/F58*1000000</f>
        <v>54931.297899870602</v>
      </c>
      <c r="Y58" s="111">
        <f t="shared" si="43"/>
        <v>-0.12043803476295656</v>
      </c>
      <c r="Z58" s="118">
        <f t="shared" si="50"/>
        <v>-5.1427861031793753E-2</v>
      </c>
      <c r="AA58" s="113">
        <f t="shared" si="47"/>
        <v>6.7339767468405087E-2</v>
      </c>
      <c r="AC58" s="129">
        <f t="shared" ca="1" si="9"/>
        <v>50668.946649094549</v>
      </c>
      <c r="AD58" s="130">
        <v>0.49</v>
      </c>
    </row>
    <row r="59" spans="1:30">
      <c r="A59" s="32">
        <f>Tabelle0!$A58</f>
        <v>39933</v>
      </c>
      <c r="B59" s="42">
        <f>Tabelle0!G58</f>
        <v>1102578</v>
      </c>
      <c r="C59" s="224">
        <f t="shared" si="51"/>
        <v>0.19026524619737728</v>
      </c>
      <c r="D59" s="225">
        <f t="shared" si="48"/>
        <v>0.21750549344725845</v>
      </c>
      <c r="E59" s="223">
        <f t="shared" si="44"/>
        <v>0.1521853398053179</v>
      </c>
      <c r="F59" s="93">
        <v>40188000</v>
      </c>
      <c r="G59" s="96">
        <f>Tabelle0!B58/F59*1000000</f>
        <v>4494.2768985766897</v>
      </c>
      <c r="H59" s="96">
        <f t="shared" si="24"/>
        <v>27435.503135264258</v>
      </c>
      <c r="I59" s="100">
        <f t="shared" si="25"/>
        <v>658452.07524634223</v>
      </c>
      <c r="J59" s="100">
        <f t="shared" si="52"/>
        <v>10277.097641086904</v>
      </c>
      <c r="K59" s="100">
        <f t="shared" si="45"/>
        <v>85373.923734215321</v>
      </c>
      <c r="M59" s="134">
        <f t="shared" ca="1" si="7"/>
        <v>35100.670669204861</v>
      </c>
      <c r="N59" s="135">
        <v>0.48</v>
      </c>
      <c r="P59" s="107">
        <f>Tabelle0!K58/F59*1000000</f>
        <v>51601.423310440929</v>
      </c>
      <c r="Q59" s="74">
        <f t="shared" si="53"/>
        <v>9.2753025970768732E-2</v>
      </c>
      <c r="R59" s="109">
        <f t="shared" si="49"/>
        <v>-1.4793897987230631E-2</v>
      </c>
      <c r="S59" s="104">
        <f t="shared" si="46"/>
        <v>6.9189718812210366E-2</v>
      </c>
      <c r="U59" s="122">
        <f t="shared" ca="1" si="8"/>
        <v>48439.092107189921</v>
      </c>
      <c r="V59" s="123">
        <v>0.48</v>
      </c>
      <c r="X59" s="116">
        <f>Tabelle0!O58/F59*1000000</f>
        <v>55627.102617696823</v>
      </c>
      <c r="Y59" s="111">
        <f t="shared" ref="Y59:Y65" si="54">(X59/X58-1)*12</f>
        <v>0.15200180831580834</v>
      </c>
      <c r="Z59" s="118">
        <f t="shared" si="50"/>
        <v>-1.0590141870590042E-3</v>
      </c>
      <c r="AA59" s="113">
        <f t="shared" si="47"/>
        <v>6.8942041382658914E-2</v>
      </c>
      <c r="AC59" s="129">
        <f t="shared" ca="1" si="9"/>
        <v>49634.886513398742</v>
      </c>
      <c r="AD59" s="130">
        <v>0.48</v>
      </c>
    </row>
    <row r="60" spans="1:30">
      <c r="A60" s="32">
        <f>Tabelle0!$A59</f>
        <v>39963</v>
      </c>
      <c r="B60" s="42">
        <f>Tabelle0!G59</f>
        <v>1106185</v>
      </c>
      <c r="C60" s="224">
        <f t="shared" si="51"/>
        <v>3.9257086573466715E-2</v>
      </c>
      <c r="D60" s="225">
        <f t="shared" si="48"/>
        <v>0.18242505420493113</v>
      </c>
      <c r="E60" s="223">
        <f t="shared" ref="E60:E65" si="55">B60/B48-1</f>
        <v>0.14974062406131483</v>
      </c>
      <c r="F60" s="93">
        <v>40188000</v>
      </c>
      <c r="G60" s="96">
        <f>Tabelle0!B59/F60*1000000</f>
        <v>4497.0886831890111</v>
      </c>
      <c r="H60" s="96">
        <f t="shared" si="24"/>
        <v>27525.256295411564</v>
      </c>
      <c r="I60" s="100">
        <f t="shared" si="25"/>
        <v>660606.15108987759</v>
      </c>
      <c r="J60" s="100">
        <f t="shared" si="52"/>
        <v>2154.0758435353637</v>
      </c>
      <c r="K60" s="100">
        <f t="shared" ref="K60:K65" si="56">I60-I48</f>
        <v>84430.684476443101</v>
      </c>
      <c r="M60" s="134">
        <f t="shared" ca="1" si="7"/>
        <v>34369.406696929756</v>
      </c>
      <c r="N60" s="135">
        <v>0.47</v>
      </c>
      <c r="P60" s="107">
        <f>Tabelle0!K59/F60*1000000</f>
        <v>51364.38737931721</v>
      </c>
      <c r="Q60" s="74">
        <f t="shared" si="53"/>
        <v>-5.5123114654651584E-2</v>
      </c>
      <c r="R60" s="109">
        <f t="shared" si="49"/>
        <v>-2.2805375605052181E-2</v>
      </c>
      <c r="S60" s="104">
        <f t="shared" ref="S60:S65" si="57">P60/P48-1</f>
        <v>5.3127150907211096E-2</v>
      </c>
      <c r="U60" s="122">
        <f t="shared" ca="1" si="8"/>
        <v>47429.944354956795</v>
      </c>
      <c r="V60" s="123">
        <v>0.47</v>
      </c>
      <c r="X60" s="116">
        <f>Tabelle0!O59/F60*1000000</f>
        <v>55348.511993629938</v>
      </c>
      <c r="Y60" s="111">
        <f t="shared" si="54"/>
        <v>-6.0098177533680186E-2</v>
      </c>
      <c r="Z60" s="118">
        <f t="shared" si="50"/>
        <v>-1.2862603868208301E-2</v>
      </c>
      <c r="AA60" s="113">
        <f t="shared" ref="AA60:AA65" si="58">X60/X48-1</f>
        <v>5.6452634077586383E-2</v>
      </c>
      <c r="AC60" s="129">
        <f t="shared" ca="1" si="9"/>
        <v>48600.826377702935</v>
      </c>
      <c r="AD60" s="130">
        <v>0.47</v>
      </c>
    </row>
    <row r="61" spans="1:30">
      <c r="A61" s="32">
        <f>Tabelle0!$A60</f>
        <v>39994</v>
      </c>
      <c r="B61" s="42">
        <f>Tabelle0!G60</f>
        <v>1127444</v>
      </c>
      <c r="C61" s="224">
        <f t="shared" si="51"/>
        <v>0.23061965222815406</v>
      </c>
      <c r="D61" s="225">
        <f t="shared" si="48"/>
        <v>0.19337907071980442</v>
      </c>
      <c r="E61" s="223">
        <f t="shared" si="55"/>
        <v>0.15932544987146535</v>
      </c>
      <c r="F61" s="93">
        <v>40188000</v>
      </c>
      <c r="G61" s="96">
        <f>Tabelle0!B60/F61*1000000</f>
        <v>4534.4630237881956</v>
      </c>
      <c r="H61" s="96">
        <f t="shared" si="24"/>
        <v>28054.245048273118</v>
      </c>
      <c r="I61" s="100">
        <f t="shared" si="25"/>
        <v>673301.88115855481</v>
      </c>
      <c r="J61" s="100">
        <f t="shared" si="52"/>
        <v>12695.730068677221</v>
      </c>
      <c r="K61" s="100">
        <f t="shared" si="56"/>
        <v>90908.428718191455</v>
      </c>
      <c r="M61" s="134">
        <f t="shared" ca="1" si="7"/>
        <v>33638.142724654659</v>
      </c>
      <c r="N61" s="135">
        <v>0.46</v>
      </c>
      <c r="P61" s="107">
        <f>Tabelle0!K60/F61*1000000</f>
        <v>51140.912710261771</v>
      </c>
      <c r="Q61" s="74">
        <f t="shared" si="53"/>
        <v>-5.2209247797728509E-2</v>
      </c>
      <c r="R61" s="109">
        <f t="shared" si="49"/>
        <v>-2.7623336838131118E-2</v>
      </c>
      <c r="S61" s="104">
        <f t="shared" si="57"/>
        <v>4.6505374302801883E-2</v>
      </c>
      <c r="U61" s="122">
        <f t="shared" ca="1" si="8"/>
        <v>46420.796602723676</v>
      </c>
      <c r="V61" s="123">
        <v>0.46</v>
      </c>
      <c r="X61" s="116">
        <f>Tabelle0!O60/F61*1000000</f>
        <v>54941.898079028564</v>
      </c>
      <c r="Y61" s="111">
        <f t="shared" si="54"/>
        <v>-8.8157148213452441E-2</v>
      </c>
      <c r="Z61" s="118">
        <f t="shared" si="50"/>
        <v>-2.5332949420497686E-2</v>
      </c>
      <c r="AA61" s="113">
        <f t="shared" si="58"/>
        <v>4.4921612503054487E-2</v>
      </c>
      <c r="AC61" s="129">
        <f t="shared" ca="1" si="9"/>
        <v>47566.766242007128</v>
      </c>
      <c r="AD61" s="130">
        <v>0.46</v>
      </c>
    </row>
    <row r="62" spans="1:30">
      <c r="A62" s="32">
        <f>Tabelle0!$A61</f>
        <v>40024</v>
      </c>
      <c r="B62" s="42">
        <f>Tabelle0!G61</f>
        <v>1133064</v>
      </c>
      <c r="C62" s="224">
        <f t="shared" si="51"/>
        <v>5.981671816959544E-2</v>
      </c>
      <c r="D62" s="225">
        <f t="shared" ref="D62:D67" si="59">(B62/B$55-1)*12/MONTH(A62)</f>
        <v>0.17512497045357062</v>
      </c>
      <c r="E62" s="223">
        <f t="shared" si="55"/>
        <v>0.19004202196989661</v>
      </c>
      <c r="F62" s="93">
        <v>40188000</v>
      </c>
      <c r="G62" s="96">
        <f>Tabelle0!B61/F62*1000000</f>
        <v>4617.4728774758642</v>
      </c>
      <c r="H62" s="96">
        <f t="shared" si="24"/>
        <v>28194.087787399225</v>
      </c>
      <c r="I62" s="100">
        <f t="shared" si="25"/>
        <v>676658.10689758137</v>
      </c>
      <c r="J62" s="100">
        <f t="shared" si="52"/>
        <v>3356.2257390265586</v>
      </c>
      <c r="K62" s="100">
        <f t="shared" si="56"/>
        <v>106468.86645442341</v>
      </c>
      <c r="M62" s="134">
        <f t="shared" ca="1" si="7"/>
        <v>32906.878752379554</v>
      </c>
      <c r="N62" s="135">
        <v>0.45</v>
      </c>
      <c r="P62" s="107">
        <f>Tabelle0!K61/F62*1000000</f>
        <v>50920.249825818653</v>
      </c>
      <c r="Q62" s="74">
        <f t="shared" si="53"/>
        <v>-5.1777617429695777E-2</v>
      </c>
      <c r="R62" s="109">
        <f t="shared" si="49"/>
        <v>-3.0971786167859148E-2</v>
      </c>
      <c r="S62" s="104">
        <f t="shared" si="57"/>
        <v>3.661218579629133E-2</v>
      </c>
      <c r="U62" s="122">
        <f t="shared" ca="1" si="8"/>
        <v>45411.64885049055</v>
      </c>
      <c r="V62" s="123">
        <v>0.45</v>
      </c>
      <c r="X62" s="116">
        <f>Tabelle0!O61/F62*1000000</f>
        <v>54412.461431273019</v>
      </c>
      <c r="Y62" s="111">
        <f t="shared" si="54"/>
        <v>-0.11563560770922043</v>
      </c>
      <c r="Z62" s="118">
        <f t="shared" si="50"/>
        <v>-3.802408696165057E-2</v>
      </c>
      <c r="AA62" s="113">
        <f t="shared" si="58"/>
        <v>3.3064958682162748E-2</v>
      </c>
      <c r="AC62" s="129">
        <f t="shared" ca="1" si="9"/>
        <v>46532.706106311321</v>
      </c>
      <c r="AD62" s="130">
        <v>0.45</v>
      </c>
    </row>
    <row r="63" spans="1:30">
      <c r="A63" s="32">
        <f>Tabelle0!$A62</f>
        <v>40055</v>
      </c>
      <c r="B63" s="42">
        <f>Tabelle0!G62</f>
        <v>1144357</v>
      </c>
      <c r="C63" s="224">
        <f t="shared" si="51"/>
        <v>0.11960136408887667</v>
      </c>
      <c r="D63" s="225">
        <f t="shared" si="59"/>
        <v>0.16971177275658689</v>
      </c>
      <c r="E63" s="223">
        <f t="shared" si="55"/>
        <v>0.20028802121245803</v>
      </c>
      <c r="F63" s="93">
        <v>40188000</v>
      </c>
      <c r="G63" s="96">
        <f>Tabelle0!B62/F63*1000000</f>
        <v>4583.5323977306653</v>
      </c>
      <c r="H63" s="96">
        <f t="shared" si="24"/>
        <v>28475.092067283767</v>
      </c>
      <c r="I63" s="100">
        <f t="shared" si="25"/>
        <v>683402.20961481042</v>
      </c>
      <c r="J63" s="100">
        <f t="shared" si="52"/>
        <v>6744.1027172290487</v>
      </c>
      <c r="K63" s="100">
        <f t="shared" si="56"/>
        <v>112445.82674226828</v>
      </c>
      <c r="M63" s="134">
        <f t="shared" ca="1" si="7"/>
        <v>32175.614780104457</v>
      </c>
      <c r="N63" s="135">
        <v>0.44</v>
      </c>
      <c r="P63" s="107">
        <f>Tabelle0!K62/F63*1000000</f>
        <v>50864.262964068876</v>
      </c>
      <c r="Q63" s="74">
        <f t="shared" si="53"/>
        <v>-1.3194011091765212E-2</v>
      </c>
      <c r="R63" s="109">
        <f t="shared" si="49"/>
        <v>-2.8719767464268298E-2</v>
      </c>
      <c r="S63" s="104">
        <f t="shared" si="57"/>
        <v>2.8646676712761332E-2</v>
      </c>
      <c r="U63" s="122">
        <f t="shared" ca="1" si="8"/>
        <v>44402.501098257424</v>
      </c>
      <c r="V63" s="123">
        <v>0.44</v>
      </c>
      <c r="X63" s="116">
        <f>Tabelle0!O62/F63*1000000</f>
        <v>54118.020304568527</v>
      </c>
      <c r="Y63" s="111">
        <f t="shared" si="54"/>
        <v>-6.4935373763907567E-2</v>
      </c>
      <c r="Z63" s="118">
        <f t="shared" si="50"/>
        <v>-4.1207958665138877E-2</v>
      </c>
      <c r="AA63" s="113">
        <f t="shared" si="58"/>
        <v>1.9823800875022446E-2</v>
      </c>
      <c r="AC63" s="129">
        <f t="shared" ca="1" si="9"/>
        <v>45498.645970615515</v>
      </c>
      <c r="AD63" s="130">
        <v>0.44</v>
      </c>
    </row>
    <row r="64" spans="1:30">
      <c r="A64" s="32">
        <f>Tabelle0!$A63</f>
        <v>40086</v>
      </c>
      <c r="B64" s="42">
        <f>Tabelle0!G63</f>
        <v>1164596</v>
      </c>
      <c r="C64" s="224">
        <f t="shared" ref="C64:C70" si="60">(B64/B63-1)*12</f>
        <v>0.21223097337631636</v>
      </c>
      <c r="D64" s="225">
        <f t="shared" si="59"/>
        <v>0.17710413539770867</v>
      </c>
      <c r="E64" s="223">
        <f t="shared" si="55"/>
        <v>0.19962752292443953</v>
      </c>
      <c r="F64" s="93">
        <v>40188000</v>
      </c>
      <c r="G64" s="96">
        <f>Tabelle0!B63/F64*1000000</f>
        <v>4585.2990942569922</v>
      </c>
      <c r="H64" s="96">
        <f t="shared" si="24"/>
        <v>28978.700109485417</v>
      </c>
      <c r="I64" s="100">
        <f t="shared" si="25"/>
        <v>695488.80262764997</v>
      </c>
      <c r="J64" s="100">
        <f t="shared" ref="J64:J70" si="61">I64-I63</f>
        <v>12086.593012839556</v>
      </c>
      <c r="K64" s="100">
        <f t="shared" si="56"/>
        <v>114114.61358682753</v>
      </c>
      <c r="M64" s="134">
        <f t="shared" ca="1" si="7"/>
        <v>31444.350807829353</v>
      </c>
      <c r="N64" s="135">
        <v>0.43</v>
      </c>
      <c r="P64" s="107">
        <f>Tabelle0!K63/F64*1000000</f>
        <v>50790.65890315517</v>
      </c>
      <c r="Q64" s="74">
        <f t="shared" ref="Q64:Q70" si="62">(P64/P63-1)*12</f>
        <v>-1.7364819216752814E-2</v>
      </c>
      <c r="R64" s="109">
        <f t="shared" si="49"/>
        <v>-2.7421164801954372E-2</v>
      </c>
      <c r="S64" s="104">
        <f t="shared" si="57"/>
        <v>1.9950906839276916E-2</v>
      </c>
      <c r="U64" s="122">
        <f t="shared" ca="1" si="8"/>
        <v>43393.353346024305</v>
      </c>
      <c r="V64" s="123">
        <v>0.43</v>
      </c>
      <c r="X64" s="116">
        <f>Tabelle0!O63/F64*1000000</f>
        <v>54344.754653130287</v>
      </c>
      <c r="Y64" s="111">
        <f t="shared" si="54"/>
        <v>5.0275530542853275E-2</v>
      </c>
      <c r="Z64" s="118">
        <f t="shared" si="50"/>
        <v>-3.1196589640878791E-2</v>
      </c>
      <c r="AA64" s="113">
        <f t="shared" si="58"/>
        <v>1.462047357154761E-2</v>
      </c>
      <c r="AC64" s="129">
        <f t="shared" ca="1" si="9"/>
        <v>44464.585834919708</v>
      </c>
      <c r="AD64" s="130">
        <v>0.43</v>
      </c>
    </row>
    <row r="65" spans="1:30">
      <c r="A65" s="32">
        <f>Tabelle0!$A64</f>
        <v>40116</v>
      </c>
      <c r="B65" s="42">
        <f>Tabelle0!G64</f>
        <v>1193081</v>
      </c>
      <c r="C65" s="224">
        <f t="shared" si="60"/>
        <v>0.2935095088768982</v>
      </c>
      <c r="D65" s="225">
        <f t="shared" si="59"/>
        <v>0.19264330383067635</v>
      </c>
      <c r="E65" s="223">
        <f t="shared" si="55"/>
        <v>0.17904214517737294</v>
      </c>
      <c r="F65" s="93">
        <v>40188000</v>
      </c>
      <c r="G65" s="96">
        <f>Tabelle0!B64/F65*1000000</f>
        <v>4604.2848611525824</v>
      </c>
      <c r="H65" s="96">
        <f t="shared" si="24"/>
        <v>29687.493779237582</v>
      </c>
      <c r="I65" s="100">
        <f t="shared" si="25"/>
        <v>712499.85070170194</v>
      </c>
      <c r="J65" s="100">
        <f t="shared" si="61"/>
        <v>17011.048074051971</v>
      </c>
      <c r="K65" s="100">
        <f t="shared" si="56"/>
        <v>106507.03704764461</v>
      </c>
      <c r="M65" s="134">
        <f t="shared" ca="1" si="7"/>
        <v>30713.086835554252</v>
      </c>
      <c r="N65" s="135">
        <v>0.42</v>
      </c>
      <c r="P65" s="107">
        <f>Tabelle0!K64/F65*1000000</f>
        <v>50831.218274111678</v>
      </c>
      <c r="Q65" s="74">
        <f t="shared" si="62"/>
        <v>9.5827158376922128E-3</v>
      </c>
      <c r="R65" s="109">
        <f t="shared" si="49"/>
        <v>-2.3740484430257426E-2</v>
      </c>
      <c r="S65" s="104">
        <f t="shared" si="57"/>
        <v>-6.9166364971972039E-3</v>
      </c>
      <c r="U65" s="122">
        <f t="shared" ca="1" si="8"/>
        <v>42384.205593791179</v>
      </c>
      <c r="V65" s="123">
        <v>0.42</v>
      </c>
      <c r="X65" s="116">
        <f>Tabelle0!O64/F65*1000000</f>
        <v>54276.052553000896</v>
      </c>
      <c r="Y65" s="111">
        <f t="shared" si="54"/>
        <v>-1.517028104763396E-2</v>
      </c>
      <c r="Z65" s="118">
        <f t="shared" si="50"/>
        <v>-2.9558464204110679E-2</v>
      </c>
      <c r="AA65" s="113">
        <f t="shared" si="58"/>
        <v>-1.0833122805951279E-2</v>
      </c>
      <c r="AC65" s="129">
        <f t="shared" ca="1" si="9"/>
        <v>43430.525699223894</v>
      </c>
      <c r="AD65" s="130">
        <v>0.42</v>
      </c>
    </row>
    <row r="66" spans="1:30">
      <c r="A66" s="32">
        <f>Tabelle0!$A65</f>
        <v>40147</v>
      </c>
      <c r="B66" s="42">
        <f>Tabelle0!G65</f>
        <v>1218422</v>
      </c>
      <c r="C66" s="224">
        <f t="shared" si="60"/>
        <v>0.25487959325477494</v>
      </c>
      <c r="D66" s="225">
        <f t="shared" si="59"/>
        <v>0.20202090945435344</v>
      </c>
      <c r="E66" s="223">
        <f t="shared" ref="E66:E71" si="63">B66/B54-1</f>
        <v>0.19177393481748117</v>
      </c>
      <c r="F66" s="93">
        <v>40188000</v>
      </c>
      <c r="G66" s="96">
        <f>Tabelle0!B65/F66*1000000</f>
        <v>4641.6343187021002</v>
      </c>
      <c r="H66" s="96">
        <f t="shared" si="24"/>
        <v>30318.05514083806</v>
      </c>
      <c r="I66" s="100">
        <f t="shared" si="25"/>
        <v>727633.32338011346</v>
      </c>
      <c r="J66" s="100">
        <f t="shared" si="61"/>
        <v>15133.472678411519</v>
      </c>
      <c r="K66" s="100">
        <f t="shared" ref="K66:K71" si="64">I66-I54</f>
        <v>115380.60354779486</v>
      </c>
      <c r="M66" s="134">
        <f t="shared" ca="1" si="7"/>
        <v>29981.822863279151</v>
      </c>
      <c r="N66" s="135">
        <v>0.41</v>
      </c>
      <c r="P66" s="107">
        <f>Tabelle0!K65/F66*1000000</f>
        <v>51114.462028466209</v>
      </c>
      <c r="Q66" s="74">
        <f t="shared" si="62"/>
        <v>6.6866881567255732E-2</v>
      </c>
      <c r="R66" s="109">
        <f t="shared" si="49"/>
        <v>-1.5623712685085535E-2</v>
      </c>
      <c r="S66" s="104">
        <f t="shared" ref="S66:S71" si="65">P66/P54-1</f>
        <v>-9.6167385985127529E-3</v>
      </c>
      <c r="U66" s="122">
        <f t="shared" ca="1" si="8"/>
        <v>41375.057841558053</v>
      </c>
      <c r="V66" s="123">
        <v>0.41</v>
      </c>
      <c r="X66" s="116">
        <f>Tabelle0!O65/F66*1000000</f>
        <v>54452.647556484524</v>
      </c>
      <c r="Y66" s="111">
        <f t="shared" ref="Y66:Y71" si="66">(X66/X65-1)*12</f>
        <v>3.9043739220610441E-2</v>
      </c>
      <c r="Z66" s="118">
        <f t="shared" si="50"/>
        <v>-2.3409330026722932E-2</v>
      </c>
      <c r="AA66" s="113">
        <f t="shared" ref="AA66:AA71" si="67">X66/X54-1</f>
        <v>-2.1625702326999674E-2</v>
      </c>
      <c r="AC66" s="129">
        <f t="shared" ca="1" si="9"/>
        <v>42396.465563528087</v>
      </c>
      <c r="AD66" s="130">
        <v>0.41</v>
      </c>
    </row>
    <row r="67" spans="1:30">
      <c r="A67" s="32">
        <f>Tabelle0!$A66</f>
        <v>40177</v>
      </c>
      <c r="B67" s="42">
        <f>Tabelle0!G66</f>
        <v>1206739</v>
      </c>
      <c r="C67" s="224">
        <f t="shared" si="60"/>
        <v>-0.11506358223997903</v>
      </c>
      <c r="D67" s="225">
        <f t="shared" si="59"/>
        <v>0.17382152302967868</v>
      </c>
      <c r="E67" s="223">
        <f t="shared" si="63"/>
        <v>0.17382152302967868</v>
      </c>
      <c r="F67" s="93">
        <v>40188000</v>
      </c>
      <c r="G67" s="96">
        <f>Tabelle0!B66/F67*1000000</f>
        <v>4747.7356424803429</v>
      </c>
      <c r="H67" s="96">
        <f t="shared" si="24"/>
        <v>30027.346471583558</v>
      </c>
      <c r="I67" s="100">
        <f t="shared" si="25"/>
        <v>720656.31531800539</v>
      </c>
      <c r="J67" s="100">
        <f t="shared" si="61"/>
        <v>-6977.0080621080706</v>
      </c>
      <c r="K67" s="100">
        <f t="shared" si="64"/>
        <v>105000.26181965228</v>
      </c>
      <c r="M67" s="134">
        <f t="shared" ca="1" si="7"/>
        <v>29250.558891004053</v>
      </c>
      <c r="N67" s="135">
        <v>0.4</v>
      </c>
      <c r="P67" s="107">
        <f>Tabelle0!K66/F67*1000000</f>
        <v>51171.419329152981</v>
      </c>
      <c r="Q67" s="74">
        <f t="shared" si="62"/>
        <v>1.3371706971319952E-2</v>
      </c>
      <c r="R67" s="109">
        <f t="shared" si="49"/>
        <v>-1.3223386552510985E-2</v>
      </c>
      <c r="S67" s="104">
        <f t="shared" si="65"/>
        <v>-1.3223386552510985E-2</v>
      </c>
      <c r="U67" s="122">
        <f t="shared" ca="1" si="8"/>
        <v>40365.910089324934</v>
      </c>
      <c r="V67" s="123">
        <v>0.4</v>
      </c>
      <c r="X67" s="116">
        <f>Tabelle0!O66/F67*1000000</f>
        <v>54387.603264656114</v>
      </c>
      <c r="Y67" s="111">
        <f t="shared" si="66"/>
        <v>-1.4334133177478225E-2</v>
      </c>
      <c r="Z67" s="118">
        <f t="shared" si="50"/>
        <v>-2.2627431143478982E-2</v>
      </c>
      <c r="AA67" s="113">
        <f t="shared" si="67"/>
        <v>-2.2627431143478982E-2</v>
      </c>
      <c r="AC67" s="129">
        <f t="shared" ca="1" si="9"/>
        <v>41362.405427832287</v>
      </c>
      <c r="AD67" s="130">
        <v>0.4</v>
      </c>
    </row>
    <row r="68" spans="1:30">
      <c r="A68" s="32">
        <f>Tabelle0!$A67</f>
        <v>40208</v>
      </c>
      <c r="B68" s="42">
        <f>Tabelle0!G67</f>
        <v>1233669</v>
      </c>
      <c r="C68" s="224">
        <f t="shared" si="60"/>
        <v>0.26779610172539403</v>
      </c>
      <c r="D68" s="225">
        <f t="shared" ref="D68:D73" si="68">(B68/B$67-1)*12/MONTH(A68)</f>
        <v>0.26779610172539403</v>
      </c>
      <c r="E68" s="223">
        <f t="shared" si="63"/>
        <v>0.15421297855619165</v>
      </c>
      <c r="F68" s="93">
        <v>40301000</v>
      </c>
      <c r="G68" s="96">
        <f>Tabelle0!B67/F68*1000000</f>
        <v>4662.0927520408923</v>
      </c>
      <c r="H68" s="96">
        <f t="shared" si="24"/>
        <v>30611.374407582938</v>
      </c>
      <c r="I68" s="100">
        <f t="shared" si="25"/>
        <v>734672.98578199046</v>
      </c>
      <c r="J68" s="100">
        <f t="shared" si="61"/>
        <v>14016.670463985065</v>
      </c>
      <c r="K68" s="100">
        <f t="shared" si="64"/>
        <v>96369.014447263675</v>
      </c>
      <c r="M68" s="134">
        <f t="shared" ca="1" si="7"/>
        <v>28519.294918728949</v>
      </c>
      <c r="N68" s="135">
        <v>0.39</v>
      </c>
      <c r="P68" s="107">
        <f>Tabelle0!K67/F68*1000000</f>
        <v>51133.842832684051</v>
      </c>
      <c r="Q68" s="74">
        <f t="shared" si="62"/>
        <v>-8.8119103112362929E-3</v>
      </c>
      <c r="R68" s="109">
        <f t="shared" ref="R68:R79" si="69">(P68/P$67-1)*12/MONTH(A68)</f>
        <v>-8.8119103112362929E-3</v>
      </c>
      <c r="S68" s="104">
        <f t="shared" si="65"/>
        <v>-1.0108675075383822E-2</v>
      </c>
      <c r="U68" s="122">
        <f t="shared" ca="1" si="8"/>
        <v>39356.762337091808</v>
      </c>
      <c r="V68" s="123">
        <v>0.39</v>
      </c>
      <c r="X68" s="116">
        <f>Tabelle0!O67/F68*1000000</f>
        <v>54116.77129599762</v>
      </c>
      <c r="Y68" s="111">
        <f t="shared" si="66"/>
        <v>-5.9755963286103331E-2</v>
      </c>
      <c r="Z68" s="118">
        <f t="shared" ref="Z68:Z79" si="70">(X68/X$67-1)*12/MONTH(A68)</f>
        <v>-5.9755963286103331E-2</v>
      </c>
      <c r="AA68" s="113">
        <f t="shared" si="67"/>
        <v>-2.0656920489881103E-2</v>
      </c>
      <c r="AC68" s="129">
        <f t="shared" ca="1" si="9"/>
        <v>40328.345292136481</v>
      </c>
      <c r="AD68" s="130">
        <v>0.39</v>
      </c>
    </row>
    <row r="69" spans="1:30">
      <c r="A69" s="32">
        <f>Tabelle0!$A68</f>
        <v>40237</v>
      </c>
      <c r="B69" s="42">
        <f>Tabelle0!G68</f>
        <v>1234982</v>
      </c>
      <c r="C69" s="224">
        <f t="shared" si="60"/>
        <v>1.2771659172761574E-2</v>
      </c>
      <c r="D69" s="225">
        <f t="shared" si="68"/>
        <v>0.1404263888048698</v>
      </c>
      <c r="E69" s="223">
        <f t="shared" si="63"/>
        <v>0.13639412747123325</v>
      </c>
      <c r="F69" s="93">
        <v>40301000</v>
      </c>
      <c r="G69" s="96">
        <f>Tabelle0!B68/F69*1000000</f>
        <v>4677.7251184834122</v>
      </c>
      <c r="H69" s="96">
        <f t="shared" si="24"/>
        <v>30643.954244311553</v>
      </c>
      <c r="I69" s="100">
        <f t="shared" si="25"/>
        <v>735454.90186347731</v>
      </c>
      <c r="J69" s="100">
        <f t="shared" si="61"/>
        <v>781.91608148685191</v>
      </c>
      <c r="K69" s="100">
        <f t="shared" si="64"/>
        <v>86452.214494113345</v>
      </c>
      <c r="M69" s="134">
        <f t="shared" ca="1" si="7"/>
        <v>27788.030946453848</v>
      </c>
      <c r="N69" s="135">
        <v>0.38</v>
      </c>
      <c r="P69" s="107">
        <f>Tabelle0!K68/F69*1000000</f>
        <v>51138.780675417482</v>
      </c>
      <c r="Q69" s="74">
        <f t="shared" si="62"/>
        <v>1.1588042188614978E-3</v>
      </c>
      <c r="R69" s="109">
        <f t="shared" si="69"/>
        <v>-3.8269785161386682E-3</v>
      </c>
      <c r="S69" s="104">
        <f t="shared" si="65"/>
        <v>-1.0091286910905883E-2</v>
      </c>
      <c r="U69" s="122">
        <f t="shared" ca="1" si="8"/>
        <v>38347.614584858689</v>
      </c>
      <c r="V69" s="123">
        <v>0.38</v>
      </c>
      <c r="X69" s="116">
        <f>Tabelle0!O68/F69*1000000</f>
        <v>54418.401528498049</v>
      </c>
      <c r="Y69" s="111">
        <f t="shared" si="66"/>
        <v>6.6884307827743683E-2</v>
      </c>
      <c r="Z69" s="118">
        <f t="shared" si="70"/>
        <v>3.3976415940304427E-3</v>
      </c>
      <c r="AA69" s="113">
        <f t="shared" si="67"/>
        <v>-1.9279843303341981E-2</v>
      </c>
      <c r="AC69" s="129">
        <f t="shared" ca="1" si="9"/>
        <v>39294.285156440674</v>
      </c>
      <c r="AD69" s="130">
        <v>0.38</v>
      </c>
    </row>
    <row r="70" spans="1:30">
      <c r="A70" s="32">
        <f>Tabelle0!$A69</f>
        <v>40267</v>
      </c>
      <c r="B70" s="42">
        <f>Tabelle0!G69</f>
        <v>1223257</v>
      </c>
      <c r="C70" s="224">
        <f t="shared" si="60"/>
        <v>-0.11392878600659717</v>
      </c>
      <c r="D70" s="225">
        <f t="shared" si="68"/>
        <v>5.4752518978834708E-2</v>
      </c>
      <c r="E70" s="223">
        <f t="shared" si="63"/>
        <v>0.12704250812396523</v>
      </c>
      <c r="F70" s="93">
        <v>40301000</v>
      </c>
      <c r="G70" s="96">
        <f>Tabelle0!B69/F70*1000000</f>
        <v>4750.1302697203546</v>
      </c>
      <c r="H70" s="96">
        <f t="shared" si="24"/>
        <v>30353.018535520212</v>
      </c>
      <c r="I70" s="100">
        <f t="shared" si="25"/>
        <v>728472.44485248509</v>
      </c>
      <c r="J70" s="100">
        <f t="shared" si="61"/>
        <v>-6982.4570109922206</v>
      </c>
      <c r="K70" s="100">
        <f t="shared" si="64"/>
        <v>80297.467247229768</v>
      </c>
      <c r="M70" s="134">
        <f t="shared" ca="1" si="7"/>
        <v>27056.766974178747</v>
      </c>
      <c r="N70" s="135">
        <v>0.37</v>
      </c>
      <c r="P70" s="107">
        <f>Tabelle0!K69/F70*1000000</f>
        <v>50892.657750428029</v>
      </c>
      <c r="Q70" s="74">
        <f t="shared" si="62"/>
        <v>-5.7754116560178037E-2</v>
      </c>
      <c r="R70" s="109">
        <f t="shared" si="69"/>
        <v>-2.1790412099524481E-2</v>
      </c>
      <c r="S70" s="104">
        <f t="shared" si="65"/>
        <v>-6.1121355305427949E-3</v>
      </c>
      <c r="U70" s="122">
        <f t="shared" ca="1" si="8"/>
        <v>37338.466832625563</v>
      </c>
      <c r="V70" s="123">
        <v>0.37</v>
      </c>
      <c r="X70" s="116">
        <f>Tabelle0!O69/F70*1000000</f>
        <v>54144.016277511728</v>
      </c>
      <c r="Y70" s="111">
        <f t="shared" si="66"/>
        <v>-6.0505691445411625E-2</v>
      </c>
      <c r="Z70" s="118">
        <f t="shared" si="70"/>
        <v>-1.7914890344335799E-2</v>
      </c>
      <c r="AA70" s="113">
        <f t="shared" si="67"/>
        <v>-1.4332113976151417E-2</v>
      </c>
      <c r="AC70" s="129">
        <f t="shared" ca="1" si="9"/>
        <v>38260.22502074486</v>
      </c>
      <c r="AD70" s="130">
        <v>0.37</v>
      </c>
    </row>
    <row r="71" spans="1:30">
      <c r="A71" s="32">
        <f>Tabelle0!$A70</f>
        <v>40298</v>
      </c>
      <c r="B71" s="42">
        <f>Tabelle0!G70</f>
        <v>1264582</v>
      </c>
      <c r="C71" s="224">
        <f t="shared" ref="C71:C77" si="71">(B71/B70-1)*12</f>
        <v>0.40539314305987961</v>
      </c>
      <c r="D71" s="225">
        <f t="shared" si="68"/>
        <v>0.1437999434840509</v>
      </c>
      <c r="E71" s="223">
        <f t="shared" si="63"/>
        <v>0.14693200843840537</v>
      </c>
      <c r="F71" s="93">
        <v>40301000</v>
      </c>
      <c r="G71" s="96">
        <f>Tabelle0!B70/F71*1000000</f>
        <v>4765.4648768020643</v>
      </c>
      <c r="H71" s="96">
        <f t="shared" ref="H71:H101" si="72">B71/F71*1000000</f>
        <v>31378.427334309323</v>
      </c>
      <c r="I71" s="100">
        <f t="shared" ref="I71:I89" si="73">H71*24</f>
        <v>753082.25602342375</v>
      </c>
      <c r="J71" s="100">
        <f t="shared" ref="J71:J77" si="74">I71-I70</f>
        <v>24609.811170938658</v>
      </c>
      <c r="K71" s="100">
        <f t="shared" si="64"/>
        <v>94630.180777081521</v>
      </c>
      <c r="M71" s="134">
        <f t="shared" ca="1" si="7"/>
        <v>26325.503001903646</v>
      </c>
      <c r="N71" s="135">
        <v>0.36</v>
      </c>
      <c r="P71" s="107">
        <f>Tabelle0!K70/F71*1000000</f>
        <v>51452.89198779186</v>
      </c>
      <c r="Q71" s="74">
        <f t="shared" ref="Q71:Q77" si="75">(P71/P70-1)*12</f>
        <v>0.13209785351226788</v>
      </c>
      <c r="R71" s="109">
        <f t="shared" si="69"/>
        <v>1.6501750136830307E-2</v>
      </c>
      <c r="S71" s="104">
        <f t="shared" si="65"/>
        <v>-2.8784346074232081E-3</v>
      </c>
      <c r="U71" s="122">
        <f t="shared" ca="1" si="8"/>
        <v>36329.319080392437</v>
      </c>
      <c r="V71" s="123">
        <v>0.36</v>
      </c>
      <c r="X71" s="116">
        <f>Tabelle0!O70/F71*1000000</f>
        <v>55204.436614476072</v>
      </c>
      <c r="Y71" s="111">
        <f t="shared" si="66"/>
        <v>0.23502216714679491</v>
      </c>
      <c r="Z71" s="118">
        <f t="shared" si="70"/>
        <v>4.5056224256388999E-2</v>
      </c>
      <c r="AA71" s="113">
        <f t="shared" si="67"/>
        <v>-7.5982027344758674E-3</v>
      </c>
      <c r="AC71" s="129">
        <f t="shared" ca="1" si="9"/>
        <v>37226.164885049053</v>
      </c>
      <c r="AD71" s="130">
        <v>0.36</v>
      </c>
    </row>
    <row r="72" spans="1:30">
      <c r="A72" s="32">
        <f>Tabelle0!$A71</f>
        <v>40328</v>
      </c>
      <c r="B72" s="42">
        <f>Tabelle0!G71</f>
        <v>1278849</v>
      </c>
      <c r="C72" s="224">
        <f t="shared" si="71"/>
        <v>0.13538386597310392</v>
      </c>
      <c r="D72" s="225">
        <f t="shared" si="68"/>
        <v>0.14341460746690055</v>
      </c>
      <c r="E72" s="223">
        <f t="shared" ref="E72:E77" si="76">B72/B60-1</f>
        <v>0.15608962334510057</v>
      </c>
      <c r="F72" s="93">
        <v>40301000</v>
      </c>
      <c r="G72" s="96">
        <f>Tabelle0!B71/F72*1000000</f>
        <v>4794.9678668023125</v>
      </c>
      <c r="H72" s="96">
        <f t="shared" si="72"/>
        <v>31732.438401032228</v>
      </c>
      <c r="I72" s="100">
        <f t="shared" si="73"/>
        <v>761578.52162477351</v>
      </c>
      <c r="J72" s="100">
        <f t="shared" si="74"/>
        <v>8496.2656013497617</v>
      </c>
      <c r="K72" s="100">
        <f t="shared" ref="K72:K77" si="77">I72-I60</f>
        <v>100972.37053489592</v>
      </c>
      <c r="M72" s="134">
        <f t="shared" ca="1" si="7"/>
        <v>25594.239029628541</v>
      </c>
      <c r="N72" s="135">
        <v>0.35</v>
      </c>
      <c r="P72" s="107">
        <f>Tabelle0!K71/F72*1000000</f>
        <v>51739.708692092012</v>
      </c>
      <c r="Q72" s="74">
        <f t="shared" si="75"/>
        <v>6.6892264334112106E-2</v>
      </c>
      <c r="R72" s="109">
        <f t="shared" si="69"/>
        <v>2.6653442271761564E-2</v>
      </c>
      <c r="S72" s="104">
        <f t="shared" ref="S72:S77" si="78">P72/P60-1</f>
        <v>7.3070337625780191E-3</v>
      </c>
      <c r="U72" s="122">
        <f t="shared" ca="1" si="8"/>
        <v>35320.171328159311</v>
      </c>
      <c r="V72" s="123">
        <v>0.35</v>
      </c>
      <c r="X72" s="116">
        <f>Tabelle0!O71/F72*1000000</f>
        <v>55514.131162998434</v>
      </c>
      <c r="Y72" s="111">
        <f t="shared" ref="Y72:Y78" si="79">(X72/X71-1)*12</f>
        <v>6.7319491152887601E-2</v>
      </c>
      <c r="Z72" s="118">
        <f t="shared" si="70"/>
        <v>4.9711088441702952E-2</v>
      </c>
      <c r="AA72" s="113">
        <f t="shared" ref="AA72:AA77" si="80">X72/X60-1</f>
        <v>2.9922966924125216E-3</v>
      </c>
      <c r="AC72" s="129">
        <f t="shared" ca="1" si="9"/>
        <v>36192.104749353246</v>
      </c>
      <c r="AD72" s="130">
        <v>0.35</v>
      </c>
    </row>
    <row r="73" spans="1:30">
      <c r="A73" s="32">
        <f>Tabelle0!$A72</f>
        <v>40359</v>
      </c>
      <c r="B73" s="42">
        <f>Tabelle0!G72</f>
        <v>1282614</v>
      </c>
      <c r="C73" s="224">
        <f t="shared" si="71"/>
        <v>3.5328643178359265E-2</v>
      </c>
      <c r="D73" s="225">
        <f t="shared" si="68"/>
        <v>0.12575213032809929</v>
      </c>
      <c r="E73" s="223">
        <f t="shared" si="76"/>
        <v>0.13762989558683181</v>
      </c>
      <c r="F73" s="93">
        <v>40301000</v>
      </c>
      <c r="G73" s="96">
        <f>Tabelle0!B72/F73*1000000</f>
        <v>4851.0706930349124</v>
      </c>
      <c r="H73" s="96">
        <f t="shared" si="72"/>
        <v>31825.860400486345</v>
      </c>
      <c r="I73" s="100">
        <f t="shared" si="73"/>
        <v>763820.64961167227</v>
      </c>
      <c r="J73" s="100">
        <f t="shared" si="74"/>
        <v>2242.1279868987622</v>
      </c>
      <c r="K73" s="100">
        <f t="shared" si="77"/>
        <v>90518.76845311746</v>
      </c>
      <c r="M73" s="134">
        <f t="shared" ref="M73:M101" ca="1" si="81">M$7*N73</f>
        <v>24862.975057353444</v>
      </c>
      <c r="N73" s="135">
        <v>0.34</v>
      </c>
      <c r="P73" s="107">
        <f>Tabelle0!K72/F73*1000000</f>
        <v>51860.102726979479</v>
      </c>
      <c r="Q73" s="74">
        <f t="shared" si="75"/>
        <v>2.7923010298478879E-2</v>
      </c>
      <c r="R73" s="109">
        <f t="shared" si="69"/>
        <v>2.691672057781469E-2</v>
      </c>
      <c r="S73" s="104">
        <f t="shared" si="78"/>
        <v>1.4062909295191384E-2</v>
      </c>
      <c r="U73" s="122">
        <f t="shared" ref="U73:U101" ca="1" si="82">U$7*V73</f>
        <v>34311.023575926192</v>
      </c>
      <c r="V73" s="123">
        <v>0.34</v>
      </c>
      <c r="X73" s="116">
        <f>Tabelle0!O72/F73*1000000</f>
        <v>55517.158383166672</v>
      </c>
      <c r="Y73" s="111">
        <f t="shared" si="79"/>
        <v>6.5436747829394903E-4</v>
      </c>
      <c r="Z73" s="118">
        <f t="shared" si="70"/>
        <v>4.1537227261661869E-2</v>
      </c>
      <c r="AA73" s="113">
        <f t="shared" si="80"/>
        <v>1.0470339108245907E-2</v>
      </c>
      <c r="AC73" s="129">
        <f t="shared" ref="AC73:AC101" ca="1" si="83">AC$7*AD73</f>
        <v>35158.044613657446</v>
      </c>
      <c r="AD73" s="130">
        <v>0.34</v>
      </c>
    </row>
    <row r="74" spans="1:30">
      <c r="A74" s="32">
        <f>Tabelle0!$A73</f>
        <v>40389</v>
      </c>
      <c r="B74" s="42">
        <f>Tabelle0!G73</f>
        <v>1283161</v>
      </c>
      <c r="C74" s="224">
        <f t="shared" si="71"/>
        <v>5.1176737506377634E-3</v>
      </c>
      <c r="D74" s="225">
        <f t="shared" ref="D74:D79" si="84">(B74/B$67-1)*12/MONTH(A74)</f>
        <v>0.10856460498678062</v>
      </c>
      <c r="E74" s="223">
        <f t="shared" si="76"/>
        <v>0.13247001052014706</v>
      </c>
      <c r="F74" s="93">
        <v>40301000</v>
      </c>
      <c r="G74" s="96">
        <f>Tabelle0!B73/F74*1000000</f>
        <v>4892.1862981067461</v>
      </c>
      <c r="H74" s="96">
        <f t="shared" si="72"/>
        <v>31839.433264683263</v>
      </c>
      <c r="I74" s="100">
        <f t="shared" si="73"/>
        <v>764146.3983523983</v>
      </c>
      <c r="J74" s="100">
        <f t="shared" si="74"/>
        <v>325.74874072603416</v>
      </c>
      <c r="K74" s="100">
        <f t="shared" si="77"/>
        <v>87488.291454816936</v>
      </c>
      <c r="M74" s="134">
        <f t="shared" ca="1" si="81"/>
        <v>24131.711085078343</v>
      </c>
      <c r="N74" s="135">
        <v>0.33</v>
      </c>
      <c r="P74" s="107">
        <f>Tabelle0!K73/F74*1000000</f>
        <v>51881.814347038533</v>
      </c>
      <c r="Q74" s="74">
        <f t="shared" si="75"/>
        <v>5.0238897921239811E-3</v>
      </c>
      <c r="R74" s="109">
        <f t="shared" si="69"/>
        <v>2.3798832368269501E-2</v>
      </c>
      <c r="S74" s="104">
        <f t="shared" si="78"/>
        <v>1.8883735341226116E-2</v>
      </c>
      <c r="U74" s="122">
        <f t="shared" ca="1" si="82"/>
        <v>33301.875823693073</v>
      </c>
      <c r="V74" s="123">
        <v>0.33</v>
      </c>
      <c r="X74" s="116">
        <f>Tabelle0!O73/F74*1000000</f>
        <v>55378.104761668445</v>
      </c>
      <c r="Y74" s="111">
        <f t="shared" si="79"/>
        <v>-3.0056355666875145E-2</v>
      </c>
      <c r="Z74" s="118">
        <f t="shared" si="70"/>
        <v>3.1220397009299843E-2</v>
      </c>
      <c r="AA74" s="113">
        <f t="shared" si="80"/>
        <v>1.7746731263299065E-2</v>
      </c>
      <c r="AC74" s="129">
        <f t="shared" ca="1" si="83"/>
        <v>34123.98447796164</v>
      </c>
      <c r="AD74" s="130">
        <v>0.33</v>
      </c>
    </row>
    <row r="75" spans="1:30">
      <c r="A75" s="32">
        <f>Tabelle0!$A74</f>
        <v>40420</v>
      </c>
      <c r="B75" s="42">
        <f>Tabelle0!G74</f>
        <v>1287092</v>
      </c>
      <c r="C75" s="224">
        <f t="shared" si="71"/>
        <v>3.6762339254388543E-2</v>
      </c>
      <c r="D75" s="225">
        <f t="shared" si="84"/>
        <v>9.9880338664781743E-2</v>
      </c>
      <c r="E75" s="223">
        <f t="shared" si="76"/>
        <v>0.124729433210091</v>
      </c>
      <c r="F75" s="93">
        <v>40301000</v>
      </c>
      <c r="G75" s="96">
        <f>Tabelle0!B74/F75*1000000</f>
        <v>4858.9613160963745</v>
      </c>
      <c r="H75" s="96">
        <f t="shared" si="72"/>
        <v>31936.974268628572</v>
      </c>
      <c r="I75" s="100">
        <f t="shared" si="73"/>
        <v>766487.38244708569</v>
      </c>
      <c r="J75" s="100">
        <f t="shared" si="74"/>
        <v>2340.9840946873883</v>
      </c>
      <c r="K75" s="100">
        <f t="shared" si="77"/>
        <v>83085.172832275275</v>
      </c>
      <c r="M75" s="134">
        <f t="shared" ca="1" si="81"/>
        <v>23400.447112803242</v>
      </c>
      <c r="N75" s="135">
        <v>0.32</v>
      </c>
      <c r="P75" s="107">
        <f>Tabelle0!K74/F75*1000000</f>
        <v>52063.546810252847</v>
      </c>
      <c r="Q75" s="74">
        <f t="shared" si="75"/>
        <v>4.2033795194294399E-2</v>
      </c>
      <c r="R75" s="109">
        <f t="shared" si="69"/>
        <v>2.6151145291516409E-2</v>
      </c>
      <c r="S75" s="104">
        <f t="shared" si="78"/>
        <v>2.3578122955033365E-2</v>
      </c>
      <c r="U75" s="122">
        <f t="shared" ca="1" si="82"/>
        <v>32292.728071459947</v>
      </c>
      <c r="V75" s="123">
        <v>0.32</v>
      </c>
      <c r="X75" s="116">
        <f>Tabelle0!O74/F75*1000000</f>
        <v>56024.614773826957</v>
      </c>
      <c r="Y75" s="111">
        <f t="shared" si="79"/>
        <v>0.1400936377164026</v>
      </c>
      <c r="Z75" s="118">
        <f t="shared" si="70"/>
        <v>4.5148473482228169E-2</v>
      </c>
      <c r="AA75" s="113">
        <f t="shared" si="80"/>
        <v>3.5230306994387339E-2</v>
      </c>
      <c r="AC75" s="129">
        <f t="shared" ca="1" si="83"/>
        <v>33089.924342265826</v>
      </c>
      <c r="AD75" s="130">
        <v>0.32</v>
      </c>
    </row>
    <row r="76" spans="1:30">
      <c r="A76" s="32">
        <f>Tabelle0!$A75</f>
        <v>40451</v>
      </c>
      <c r="B76" s="42">
        <f>Tabelle0!G75</f>
        <v>1286512</v>
      </c>
      <c r="C76" s="224">
        <f t="shared" si="71"/>
        <v>-5.4075388550316461E-3</v>
      </c>
      <c r="D76" s="225">
        <f t="shared" si="84"/>
        <v>8.8141677695011175E-2</v>
      </c>
      <c r="E76" s="223">
        <f t="shared" si="76"/>
        <v>0.10468522989946738</v>
      </c>
      <c r="F76" s="93">
        <v>40301000</v>
      </c>
      <c r="G76" s="96">
        <f>Tabelle0!B75/F76*1000000</f>
        <v>4849.3833899903229</v>
      </c>
      <c r="H76" s="96">
        <f t="shared" si="72"/>
        <v>31922.582566189427</v>
      </c>
      <c r="I76" s="100">
        <f t="shared" si="73"/>
        <v>766141.98158854619</v>
      </c>
      <c r="J76" s="100">
        <f t="shared" si="74"/>
        <v>-345.40085853950586</v>
      </c>
      <c r="K76" s="100">
        <f t="shared" si="77"/>
        <v>70653.178960896214</v>
      </c>
      <c r="M76" s="134">
        <f t="shared" ca="1" si="81"/>
        <v>22669.183140528137</v>
      </c>
      <c r="N76" s="135">
        <v>0.31</v>
      </c>
      <c r="P76" s="107">
        <f>Tabelle0!K75/F76*1000000</f>
        <v>52192.724746284213</v>
      </c>
      <c r="Q76" s="74">
        <f t="shared" si="75"/>
        <v>2.9773907606139183E-2</v>
      </c>
      <c r="R76" s="109">
        <f t="shared" si="69"/>
        <v>2.6611350125267681E-2</v>
      </c>
      <c r="S76" s="104">
        <f t="shared" si="78"/>
        <v>2.7604797287674954E-2</v>
      </c>
      <c r="U76" s="122">
        <f t="shared" ca="1" si="82"/>
        <v>31283.580319226821</v>
      </c>
      <c r="V76" s="123">
        <v>0.31</v>
      </c>
      <c r="X76" s="116">
        <f>Tabelle0!O75/F76*1000000</f>
        <v>56012.282573633405</v>
      </c>
      <c r="Y76" s="111">
        <f t="shared" si="79"/>
        <v>-2.6414532776355415E-3</v>
      </c>
      <c r="Z76" s="118">
        <f t="shared" si="70"/>
        <v>3.9829647724964744E-2</v>
      </c>
      <c r="AA76" s="113">
        <f t="shared" si="80"/>
        <v>3.0684247838573375E-2</v>
      </c>
      <c r="AC76" s="129">
        <f t="shared" ca="1" si="83"/>
        <v>32055.864206570019</v>
      </c>
      <c r="AD76" s="130">
        <v>0.31</v>
      </c>
    </row>
    <row r="77" spans="1:30">
      <c r="A77" s="32">
        <f>Tabelle0!$A76</f>
        <v>40481</v>
      </c>
      <c r="B77" s="42">
        <f>Tabelle0!G76</f>
        <v>1288798</v>
      </c>
      <c r="C77" s="224">
        <f t="shared" si="71"/>
        <v>2.1322770405562075E-2</v>
      </c>
      <c r="D77" s="225">
        <f t="shared" si="84"/>
        <v>8.1600743822815153E-2</v>
      </c>
      <c r="E77" s="223">
        <f t="shared" si="76"/>
        <v>8.0226740682317388E-2</v>
      </c>
      <c r="F77" s="93">
        <v>40301000</v>
      </c>
      <c r="G77" s="96">
        <f>Tabelle0!B76/F77*1000000</f>
        <v>4850.1526016724147</v>
      </c>
      <c r="H77" s="96">
        <f t="shared" si="72"/>
        <v>31979.305724423713</v>
      </c>
      <c r="I77" s="100">
        <f t="shared" si="73"/>
        <v>767503.33738616912</v>
      </c>
      <c r="J77" s="100">
        <f t="shared" si="74"/>
        <v>1361.3557976229349</v>
      </c>
      <c r="K77" s="100">
        <f t="shared" si="77"/>
        <v>55003.486684467178</v>
      </c>
      <c r="M77" s="134">
        <f t="shared" ca="1" si="81"/>
        <v>21937.919168253036</v>
      </c>
      <c r="N77" s="135">
        <v>0.3</v>
      </c>
      <c r="P77" s="107">
        <f>Tabelle0!K76/F77*1000000</f>
        <v>52309.421602441624</v>
      </c>
      <c r="Q77" s="74">
        <f t="shared" si="75"/>
        <v>2.683060293740791E-2</v>
      </c>
      <c r="R77" s="109">
        <f t="shared" si="69"/>
        <v>2.6686825299144522E-2</v>
      </c>
      <c r="S77" s="104">
        <f t="shared" si="78"/>
        <v>2.9080619715990519E-2</v>
      </c>
      <c r="U77" s="122">
        <f t="shared" ca="1" si="82"/>
        <v>30274.432566993699</v>
      </c>
      <c r="V77" s="123">
        <v>0.3</v>
      </c>
      <c r="X77" s="116">
        <f>Tabelle0!O76/F77*1000000</f>
        <v>55315.476042778093</v>
      </c>
      <c r="Y77" s="111">
        <f t="shared" si="79"/>
        <v>-0.14928294270585241</v>
      </c>
      <c r="Z77" s="118">
        <f t="shared" si="70"/>
        <v>2.0472447155433837E-2</v>
      </c>
      <c r="AA77" s="113">
        <f t="shared" si="80"/>
        <v>1.915068323662994E-2</v>
      </c>
      <c r="AC77" s="129">
        <f t="shared" ca="1" si="83"/>
        <v>31021.804070874212</v>
      </c>
      <c r="AD77" s="130">
        <v>0.3</v>
      </c>
    </row>
    <row r="78" spans="1:30">
      <c r="A78" s="32">
        <f>Tabelle0!$A77</f>
        <v>40512</v>
      </c>
      <c r="B78" s="42">
        <f>Tabelle0!G77</f>
        <v>1316617</v>
      </c>
      <c r="C78" s="224">
        <f t="shared" ref="C78:C84" si="85">(B78/B77-1)*12</f>
        <v>0.2590227483282872</v>
      </c>
      <c r="D78" s="225">
        <f t="shared" si="84"/>
        <v>9.9331263090783703E-2</v>
      </c>
      <c r="E78" s="223">
        <f t="shared" ref="E78:E83" si="86">B78/B66-1</f>
        <v>8.0591945976024704E-2</v>
      </c>
      <c r="F78" s="93">
        <v>40301000</v>
      </c>
      <c r="G78" s="96">
        <f>Tabelle0!B77/F78*1000000</f>
        <v>4877.4720230267239</v>
      </c>
      <c r="H78" s="96">
        <f t="shared" si="72"/>
        <v>32669.586362621274</v>
      </c>
      <c r="I78" s="100">
        <f t="shared" si="73"/>
        <v>784070.07270291052</v>
      </c>
      <c r="J78" s="100">
        <f t="shared" ref="J78:J84" si="87">I78-I77</f>
        <v>16566.735316741397</v>
      </c>
      <c r="K78" s="100">
        <f t="shared" ref="K78:K83" si="88">I78-I66</f>
        <v>56436.749322797055</v>
      </c>
      <c r="M78" s="134">
        <f t="shared" ca="1" si="81"/>
        <v>21206.655195977935</v>
      </c>
      <c r="N78" s="135">
        <v>0.28999999999999998</v>
      </c>
      <c r="P78" s="107">
        <f>Tabelle0!K77/F78*1000000</f>
        <v>52951.440410907919</v>
      </c>
      <c r="Q78" s="74">
        <f t="shared" ref="Q78:Q84" si="89">(P78/P77-1)*12</f>
        <v>0.14728179868148139</v>
      </c>
      <c r="R78" s="109">
        <f t="shared" si="69"/>
        <v>3.7947768608990066E-2</v>
      </c>
      <c r="S78" s="104">
        <f t="shared" ref="S78:S83" si="90">P78/P66-1</f>
        <v>3.5938525214618933E-2</v>
      </c>
      <c r="U78" s="122">
        <f t="shared" ca="1" si="82"/>
        <v>29265.284814760573</v>
      </c>
      <c r="V78" s="123">
        <v>0.28999999999999998</v>
      </c>
      <c r="X78" s="116">
        <f>Tabelle0!O77/F78*1000000</f>
        <v>57011.78630803206</v>
      </c>
      <c r="Y78" s="111">
        <f t="shared" si="79"/>
        <v>0.36799327492554745</v>
      </c>
      <c r="Z78" s="118">
        <f t="shared" si="70"/>
        <v>5.2635986261388872E-2</v>
      </c>
      <c r="AA78" s="113">
        <f t="shared" ref="AA78:AA83" si="91">X78/X66-1</f>
        <v>4.6997508227545781E-2</v>
      </c>
      <c r="AC78" s="129">
        <f t="shared" ca="1" si="83"/>
        <v>29987.743935178405</v>
      </c>
      <c r="AD78" s="130">
        <v>0.28999999999999998</v>
      </c>
    </row>
    <row r="79" spans="1:30">
      <c r="A79" s="32">
        <f>Tabelle0!$A78</f>
        <v>40542</v>
      </c>
      <c r="B79" s="42">
        <f>Tabelle0!G78</f>
        <v>1310565</v>
      </c>
      <c r="C79" s="224">
        <f t="shared" si="85"/>
        <v>-5.5159549056407187E-2</v>
      </c>
      <c r="D79" s="225">
        <f t="shared" si="84"/>
        <v>8.6038488853016348E-2</v>
      </c>
      <c r="E79" s="223">
        <f t="shared" si="86"/>
        <v>8.6038488853016348E-2</v>
      </c>
      <c r="F79" s="93">
        <v>40301000</v>
      </c>
      <c r="G79" s="96">
        <f>Tabelle0!B78/F79*1000000</f>
        <v>4972.1098732041391</v>
      </c>
      <c r="H79" s="96">
        <f t="shared" si="72"/>
        <v>32519.416391652809</v>
      </c>
      <c r="I79" s="100">
        <f t="shared" si="73"/>
        <v>780465.99339966744</v>
      </c>
      <c r="J79" s="100">
        <f t="shared" si="87"/>
        <v>-3604.0793032430811</v>
      </c>
      <c r="K79" s="100">
        <f t="shared" si="88"/>
        <v>59809.678081662045</v>
      </c>
      <c r="M79" s="134">
        <f t="shared" ca="1" si="81"/>
        <v>20475.391223702838</v>
      </c>
      <c r="N79" s="135">
        <v>0.28000000000000003</v>
      </c>
      <c r="P79" s="107">
        <f>Tabelle0!K78/F79*1000000</f>
        <v>53224.163172129724</v>
      </c>
      <c r="Q79" s="74">
        <f t="shared" si="89"/>
        <v>6.1805176766966952E-2</v>
      </c>
      <c r="R79" s="109">
        <f t="shared" si="69"/>
        <v>4.0115046052812353E-2</v>
      </c>
      <c r="S79" s="104">
        <f t="shared" si="90"/>
        <v>4.0115046052812353E-2</v>
      </c>
      <c r="U79" s="122">
        <f t="shared" ca="1" si="82"/>
        <v>28256.137062527454</v>
      </c>
      <c r="V79" s="123">
        <v>0.28000000000000003</v>
      </c>
      <c r="X79" s="116">
        <f>Tabelle0!O78/F79*1000000</f>
        <v>56645.914493436889</v>
      </c>
      <c r="Y79" s="111">
        <f t="shared" ref="Y79:Y84" si="92">(X79/X78-1)*12</f>
        <v>-7.7009721313074042E-2</v>
      </c>
      <c r="Z79" s="118">
        <f t="shared" si="70"/>
        <v>4.1522536262382781E-2</v>
      </c>
      <c r="AA79" s="113">
        <f t="shared" si="91"/>
        <v>4.1522536262382781E-2</v>
      </c>
      <c r="AC79" s="129">
        <f t="shared" ca="1" si="83"/>
        <v>28953.683799482602</v>
      </c>
      <c r="AD79" s="130">
        <v>0.28000000000000003</v>
      </c>
    </row>
    <row r="80" spans="1:30">
      <c r="A80" s="32">
        <f>Tabelle0!$A79</f>
        <v>40573</v>
      </c>
      <c r="B80" s="42">
        <f>Tabelle0!G79</f>
        <v>1322016</v>
      </c>
      <c r="C80" s="224">
        <f t="shared" si="85"/>
        <v>0.10484943516727618</v>
      </c>
      <c r="D80" s="225">
        <f t="shared" ref="D80:D85" si="93">(B80/B$79-1)*12/MONTH(A80)</f>
        <v>0.10484943516727618</v>
      </c>
      <c r="E80" s="223">
        <f t="shared" si="86"/>
        <v>7.1613212296004924E-2</v>
      </c>
      <c r="F80" s="93">
        <v>39509000</v>
      </c>
      <c r="G80" s="96">
        <f>Tabelle0!B79/F80*1000000</f>
        <v>5000.9871168594491</v>
      </c>
      <c r="H80" s="96">
        <f t="shared" si="72"/>
        <v>33461.13543749525</v>
      </c>
      <c r="I80" s="100">
        <f t="shared" si="73"/>
        <v>803067.25049988599</v>
      </c>
      <c r="J80" s="100">
        <f t="shared" si="87"/>
        <v>22601.257100218558</v>
      </c>
      <c r="K80" s="100">
        <f t="shared" si="88"/>
        <v>68394.264717895538</v>
      </c>
      <c r="M80" s="134">
        <f t="shared" ca="1" si="81"/>
        <v>19744.127251427737</v>
      </c>
      <c r="N80" s="135">
        <v>0.27</v>
      </c>
      <c r="P80" s="107">
        <f>Tabelle0!K79/F80*1000000</f>
        <v>54487.61041787947</v>
      </c>
      <c r="Q80" s="74">
        <f t="shared" si="89"/>
        <v>0.28485871914912497</v>
      </c>
      <c r="R80" s="109">
        <f t="shared" ref="R80:R91" si="94">(P80/P$79-1)*12/MONTH(A80)</f>
        <v>0.28485871914912497</v>
      </c>
      <c r="S80" s="104">
        <f t="shared" si="90"/>
        <v>6.5588021541219677E-2</v>
      </c>
      <c r="U80" s="122">
        <f t="shared" ca="1" si="82"/>
        <v>27246.989310294332</v>
      </c>
      <c r="V80" s="123">
        <v>0.27</v>
      </c>
      <c r="X80" s="116">
        <f>Tabelle0!O79/F80*1000000</f>
        <v>57591.131134678173</v>
      </c>
      <c r="Y80" s="111">
        <f t="shared" si="92"/>
        <v>0.20023685373125399</v>
      </c>
      <c r="Z80" s="118">
        <f t="shared" ref="Z80:Z91" si="95">(X80/X$79-1)*12/MONTH(A80)</f>
        <v>0.20023685373125399</v>
      </c>
      <c r="AA80" s="113">
        <f t="shared" si="91"/>
        <v>6.4201166394003195E-2</v>
      </c>
      <c r="AC80" s="129">
        <f t="shared" ca="1" si="83"/>
        <v>27919.623663786795</v>
      </c>
      <c r="AD80" s="130">
        <v>0.27</v>
      </c>
    </row>
    <row r="81" spans="1:30">
      <c r="A81" s="32">
        <f>Tabelle0!$A80</f>
        <v>40602</v>
      </c>
      <c r="B81" s="42">
        <f>Tabelle0!G80</f>
        <v>1303234</v>
      </c>
      <c r="C81" s="224">
        <f t="shared" si="85"/>
        <v>-0.1704850773364317</v>
      </c>
      <c r="D81" s="225">
        <f t="shared" si="93"/>
        <v>-3.3562623753876863E-2</v>
      </c>
      <c r="E81" s="223">
        <f t="shared" si="86"/>
        <v>5.5265582818211145E-2</v>
      </c>
      <c r="F81" s="93">
        <v>39509000</v>
      </c>
      <c r="G81" s="96">
        <f>Tabelle0!B80/F81*1000000</f>
        <v>4996.50712495887</v>
      </c>
      <c r="H81" s="96">
        <f t="shared" si="72"/>
        <v>32985.750082259736</v>
      </c>
      <c r="I81" s="100">
        <f t="shared" si="73"/>
        <v>791658.00197423366</v>
      </c>
      <c r="J81" s="100">
        <f t="shared" si="87"/>
        <v>-11409.248525652336</v>
      </c>
      <c r="K81" s="100">
        <f t="shared" si="88"/>
        <v>56203.10011075635</v>
      </c>
      <c r="M81" s="134">
        <f t="shared" ca="1" si="81"/>
        <v>19012.863279152632</v>
      </c>
      <c r="N81" s="135">
        <v>0.26</v>
      </c>
      <c r="P81" s="107">
        <f>Tabelle0!K80/F81*1000000</f>
        <v>54270.545951555345</v>
      </c>
      <c r="Q81" s="74">
        <f t="shared" si="89"/>
        <v>-4.7804878501971793E-2</v>
      </c>
      <c r="R81" s="109">
        <f t="shared" si="94"/>
        <v>0.117959518804446</v>
      </c>
      <c r="S81" s="104">
        <f t="shared" si="90"/>
        <v>6.124051521712004E-2</v>
      </c>
      <c r="U81" s="122">
        <f t="shared" ca="1" si="82"/>
        <v>26237.841558061205</v>
      </c>
      <c r="V81" s="123">
        <v>0.26</v>
      </c>
      <c r="X81" s="116">
        <f>Tabelle0!O80/F81*1000000</f>
        <v>57803.994026677465</v>
      </c>
      <c r="Y81" s="111">
        <f t="shared" si="92"/>
        <v>4.4353265054268398E-2</v>
      </c>
      <c r="Z81" s="118">
        <f t="shared" si="95"/>
        <v>0.12266510765305938</v>
      </c>
      <c r="AA81" s="113">
        <f t="shared" si="91"/>
        <v>6.221411146019129E-2</v>
      </c>
      <c r="AC81" s="129">
        <f t="shared" ca="1" si="83"/>
        <v>26885.563528090985</v>
      </c>
      <c r="AD81" s="130">
        <v>0.26</v>
      </c>
    </row>
    <row r="82" spans="1:30">
      <c r="A82" s="32">
        <f>Tabelle0!$A81</f>
        <v>40632</v>
      </c>
      <c r="B82" s="42">
        <f>Tabelle0!G81</f>
        <v>1306609</v>
      </c>
      <c r="C82" s="224">
        <f t="shared" si="85"/>
        <v>3.1076537291076178E-2</v>
      </c>
      <c r="D82" s="225">
        <f t="shared" si="93"/>
        <v>-1.2074181746041024E-2</v>
      </c>
      <c r="E82" s="223">
        <f t="shared" si="86"/>
        <v>6.8139401613888095E-2</v>
      </c>
      <c r="F82" s="93">
        <v>39509000</v>
      </c>
      <c r="G82" s="96">
        <f>Tabelle0!B81/F82*1000000</f>
        <v>5012.0731985117318</v>
      </c>
      <c r="H82" s="96">
        <f t="shared" si="72"/>
        <v>33071.173656635197</v>
      </c>
      <c r="I82" s="100">
        <f t="shared" si="73"/>
        <v>793708.1677592448</v>
      </c>
      <c r="J82" s="100">
        <f t="shared" si="87"/>
        <v>2050.1657850111369</v>
      </c>
      <c r="K82" s="100">
        <f t="shared" si="88"/>
        <v>65235.722906759707</v>
      </c>
      <c r="M82" s="134">
        <f t="shared" ca="1" si="81"/>
        <v>18281.599306877531</v>
      </c>
      <c r="N82" s="135">
        <v>0.25</v>
      </c>
      <c r="P82" s="107">
        <f>Tabelle0!K81/F82*1000000</f>
        <v>54468.500847908072</v>
      </c>
      <c r="Q82" s="74">
        <f t="shared" si="89"/>
        <v>4.3770681031165104E-2</v>
      </c>
      <c r="R82" s="109">
        <f t="shared" si="94"/>
        <v>9.3516748906250946E-2</v>
      </c>
      <c r="S82" s="104">
        <f t="shared" si="90"/>
        <v>7.02624554413247E-2</v>
      </c>
      <c r="U82" s="122">
        <f t="shared" ca="1" si="82"/>
        <v>25228.693805828083</v>
      </c>
      <c r="V82" s="123">
        <v>0.25</v>
      </c>
      <c r="X82" s="116">
        <f>Tabelle0!O81/F82*1000000</f>
        <v>57607.709635779189</v>
      </c>
      <c r="Y82" s="111">
        <f t="shared" si="92"/>
        <v>-4.0748268877272675E-2</v>
      </c>
      <c r="Z82" s="118">
        <f t="shared" si="95"/>
        <v>6.7916293765809321E-2</v>
      </c>
      <c r="AA82" s="113">
        <f t="shared" si="91"/>
        <v>6.3971858690986538E-2</v>
      </c>
      <c r="AC82" s="129">
        <f t="shared" ca="1" si="83"/>
        <v>25851.503392395178</v>
      </c>
      <c r="AD82" s="130">
        <v>0.25</v>
      </c>
    </row>
    <row r="83" spans="1:30">
      <c r="A83" s="32">
        <f>Tabelle0!$A82</f>
        <v>40663</v>
      </c>
      <c r="B83" s="42">
        <f>Tabelle0!G82</f>
        <v>1313781</v>
      </c>
      <c r="C83" s="224">
        <f t="shared" si="85"/>
        <v>6.5868213061444081E-2</v>
      </c>
      <c r="D83" s="225">
        <f t="shared" si="93"/>
        <v>7.361710407343347E-3</v>
      </c>
      <c r="E83" s="223">
        <f t="shared" si="86"/>
        <v>3.8905345798058155E-2</v>
      </c>
      <c r="F83" s="93">
        <v>39509000</v>
      </c>
      <c r="G83" s="96">
        <f>Tabelle0!B82/F83*1000000</f>
        <v>5050.6973094737914</v>
      </c>
      <c r="H83" s="96">
        <f t="shared" si="72"/>
        <v>33252.701916019141</v>
      </c>
      <c r="I83" s="100">
        <f t="shared" si="73"/>
        <v>798064.84598445939</v>
      </c>
      <c r="J83" s="100">
        <f t="shared" si="87"/>
        <v>4356.6782252145931</v>
      </c>
      <c r="K83" s="100">
        <f t="shared" si="88"/>
        <v>44982.589961035643</v>
      </c>
      <c r="M83" s="134">
        <f t="shared" ca="1" si="81"/>
        <v>17550.335334602431</v>
      </c>
      <c r="N83" s="135">
        <v>0.24</v>
      </c>
      <c r="P83" s="107">
        <f>Tabelle0!K82/F83*1000000</f>
        <v>54897.871371080008</v>
      </c>
      <c r="Q83" s="74">
        <f t="shared" si="89"/>
        <v>9.4594971366118941E-2</v>
      </c>
      <c r="R83" s="109">
        <f t="shared" si="94"/>
        <v>9.433919290778281E-2</v>
      </c>
      <c r="S83" s="104">
        <f t="shared" si="90"/>
        <v>6.6954047677349804E-2</v>
      </c>
      <c r="U83" s="122">
        <f t="shared" ca="1" si="82"/>
        <v>24219.546053594961</v>
      </c>
      <c r="V83" s="123">
        <v>0.24</v>
      </c>
      <c r="X83" s="116">
        <f>Tabelle0!O82/F83*1000000</f>
        <v>58212.786959933175</v>
      </c>
      <c r="Y83" s="111">
        <f t="shared" si="92"/>
        <v>0.12604090556202507</v>
      </c>
      <c r="Z83" s="118">
        <f t="shared" si="95"/>
        <v>8.2982461162904864E-2</v>
      </c>
      <c r="AA83" s="113">
        <f t="shared" si="91"/>
        <v>5.4494720532447749E-2</v>
      </c>
      <c r="AC83" s="129">
        <f t="shared" ca="1" si="83"/>
        <v>24817.443256699371</v>
      </c>
      <c r="AD83" s="130">
        <v>0.24</v>
      </c>
    </row>
    <row r="84" spans="1:30">
      <c r="A84" s="32">
        <f>Tabelle0!$A83</f>
        <v>40693</v>
      </c>
      <c r="B84" s="42">
        <f>Tabelle0!G83</f>
        <v>1316972</v>
      </c>
      <c r="C84" s="224">
        <f t="shared" si="85"/>
        <v>2.9146410246455368E-2</v>
      </c>
      <c r="D84" s="225">
        <f t="shared" si="93"/>
        <v>1.173295487060937E-2</v>
      </c>
      <c r="E84" s="223">
        <f t="shared" ref="E84:E89" si="96">B84/B72-1</f>
        <v>2.9810399820463518E-2</v>
      </c>
      <c r="F84" s="93">
        <v>39509000</v>
      </c>
      <c r="G84" s="96">
        <f>Tabelle0!B83/F84*1000000</f>
        <v>5085.9804095269428</v>
      </c>
      <c r="H84" s="96">
        <f t="shared" si="72"/>
        <v>33333.468323673085</v>
      </c>
      <c r="I84" s="100">
        <f t="shared" si="73"/>
        <v>800003.23976815399</v>
      </c>
      <c r="J84" s="100">
        <f t="shared" si="87"/>
        <v>1938.3937836945988</v>
      </c>
      <c r="K84" s="100">
        <f t="shared" ref="K84:K89" si="97">I84-I72</f>
        <v>38424.71814338048</v>
      </c>
      <c r="M84" s="134">
        <f t="shared" ca="1" si="81"/>
        <v>16819.07136232733</v>
      </c>
      <c r="N84" s="135">
        <v>0.23</v>
      </c>
      <c r="P84" s="107">
        <f>Tabelle0!K83/F84*1000000</f>
        <v>55202.510820319418</v>
      </c>
      <c r="Q84" s="74">
        <f t="shared" si="89"/>
        <v>6.6590439657716161E-2</v>
      </c>
      <c r="R84" s="109">
        <f t="shared" si="94"/>
        <v>8.9208248146615071E-2</v>
      </c>
      <c r="S84" s="104">
        <f t="shared" ref="S84:S89" si="98">P84/P72-1</f>
        <v>6.6927360353628451E-2</v>
      </c>
      <c r="U84" s="122">
        <f t="shared" ca="1" si="82"/>
        <v>23210.398301361838</v>
      </c>
      <c r="V84" s="123">
        <v>0.23</v>
      </c>
      <c r="X84" s="116">
        <f>Tabelle0!O83/F84*1000000</f>
        <v>58910.222987167479</v>
      </c>
      <c r="Y84" s="111">
        <f t="shared" si="92"/>
        <v>0.14376965549806098</v>
      </c>
      <c r="Z84" s="118">
        <f t="shared" si="95"/>
        <v>9.5935257353520959E-2</v>
      </c>
      <c r="AA84" s="113">
        <f t="shared" ref="AA84:AA89" si="99">X84/X72-1</f>
        <v>6.1175267504368858E-2</v>
      </c>
      <c r="AC84" s="129">
        <f t="shared" ca="1" si="83"/>
        <v>23783.383121003564</v>
      </c>
      <c r="AD84" s="130">
        <v>0.23</v>
      </c>
    </row>
    <row r="85" spans="1:30">
      <c r="A85" s="32">
        <f>Tabelle0!$A84</f>
        <v>40724</v>
      </c>
      <c r="B85" s="42">
        <f>Tabelle0!G84</f>
        <v>1327552</v>
      </c>
      <c r="C85" s="224">
        <f t="shared" ref="C85:C90" si="100">(B85/B84-1)*12</f>
        <v>9.6402960731132303E-2</v>
      </c>
      <c r="D85" s="225">
        <f t="shared" si="93"/>
        <v>2.5923170540949947E-2</v>
      </c>
      <c r="E85" s="223">
        <f t="shared" si="96"/>
        <v>3.5036261883933939E-2</v>
      </c>
      <c r="F85" s="93">
        <v>39509000</v>
      </c>
      <c r="G85" s="96">
        <f>Tabelle0!B84/F85*1000000</f>
        <v>5150.4973550330305</v>
      </c>
      <c r="H85" s="96">
        <f t="shared" si="72"/>
        <v>33601.255410159705</v>
      </c>
      <c r="I85" s="100">
        <f t="shared" si="73"/>
        <v>806430.12984383292</v>
      </c>
      <c r="J85" s="100">
        <f t="shared" ref="J85:J90" si="101">I85-I84</f>
        <v>6426.8900756789371</v>
      </c>
      <c r="K85" s="100">
        <f t="shared" si="97"/>
        <v>42609.480232160655</v>
      </c>
      <c r="M85" s="134">
        <f t="shared" ca="1" si="81"/>
        <v>16087.807390052229</v>
      </c>
      <c r="N85" s="135">
        <v>0.22</v>
      </c>
      <c r="P85" s="107">
        <f>Tabelle0!K84/F85*1000000</f>
        <v>55411.425244880913</v>
      </c>
      <c r="Q85" s="74">
        <f t="shared" ref="Q85:Q90" si="102">(P85/P84-1)*12</f>
        <v>4.5414113551790258E-2</v>
      </c>
      <c r="R85" s="109">
        <f t="shared" si="94"/>
        <v>8.2190566930191888E-2</v>
      </c>
      <c r="S85" s="104">
        <f t="shared" si="98"/>
        <v>6.8478894779626209E-2</v>
      </c>
      <c r="U85" s="122">
        <f t="shared" ca="1" si="82"/>
        <v>22201.250549128712</v>
      </c>
      <c r="V85" s="123">
        <v>0.22</v>
      </c>
      <c r="X85" s="116">
        <f>Tabelle0!O84/F85*1000000</f>
        <v>59099.774734870531</v>
      </c>
      <c r="Y85" s="111">
        <f t="shared" ref="Y85:Y90" si="103">(X85/X84-1)*12</f>
        <v>3.8611651036053019E-2</v>
      </c>
      <c r="Z85" s="118">
        <f t="shared" si="95"/>
        <v>8.6638560375539519E-2</v>
      </c>
      <c r="AA85" s="113">
        <f t="shared" si="99"/>
        <v>6.4531695354028473E-2</v>
      </c>
      <c r="AC85" s="129">
        <f t="shared" ca="1" si="83"/>
        <v>22749.322985307757</v>
      </c>
      <c r="AD85" s="130">
        <v>0.22</v>
      </c>
    </row>
    <row r="86" spans="1:30">
      <c r="A86" s="32">
        <f>Tabelle0!$A85</f>
        <v>40754</v>
      </c>
      <c r="B86" s="42">
        <f>Tabelle0!G85</f>
        <v>1325201</v>
      </c>
      <c r="C86" s="224">
        <f t="shared" si="100"/>
        <v>-2.1251144964566482E-2</v>
      </c>
      <c r="D86" s="225">
        <f t="shared" ref="D86:D91" si="104">(B86/B$79-1)*12/MONTH(A86)</f>
        <v>1.9144632821939948E-2</v>
      </c>
      <c r="E86" s="223">
        <f t="shared" si="96"/>
        <v>3.2762841139966081E-2</v>
      </c>
      <c r="F86" s="93">
        <v>39509000</v>
      </c>
      <c r="G86" s="96">
        <f>Tabelle0!B85/F86*1000000</f>
        <v>5201.4730820825635</v>
      </c>
      <c r="H86" s="96">
        <f t="shared" si="72"/>
        <v>33541.749981016983</v>
      </c>
      <c r="I86" s="100">
        <f t="shared" si="73"/>
        <v>805001.99954440759</v>
      </c>
      <c r="J86" s="100">
        <f t="shared" si="101"/>
        <v>-1428.1302994253347</v>
      </c>
      <c r="K86" s="100">
        <f t="shared" si="97"/>
        <v>40855.601192009286</v>
      </c>
      <c r="M86" s="134">
        <f t="shared" ca="1" si="81"/>
        <v>15356.543417777126</v>
      </c>
      <c r="N86" s="135">
        <v>0.21</v>
      </c>
      <c r="P86" s="107">
        <f>Tabelle0!K85/F86*1000000</f>
        <v>55666.152015996355</v>
      </c>
      <c r="Q86" s="74">
        <f t="shared" si="102"/>
        <v>5.5164097293594061E-2</v>
      </c>
      <c r="R86" s="109">
        <f t="shared" si="94"/>
        <v>7.8653497584302984E-2</v>
      </c>
      <c r="S86" s="104">
        <f t="shared" si="98"/>
        <v>7.2941505932007544E-2</v>
      </c>
      <c r="U86" s="122">
        <f t="shared" ca="1" si="82"/>
        <v>21192.10279689559</v>
      </c>
      <c r="V86" s="123">
        <v>0.21</v>
      </c>
      <c r="X86" s="116">
        <f>Tabelle0!O85/F86*1000000</f>
        <v>59040.395859171324</v>
      </c>
      <c r="Y86" s="111">
        <f t="shared" si="103"/>
        <v>-1.205667046257064E-2</v>
      </c>
      <c r="Z86" s="118">
        <f t="shared" si="95"/>
        <v>7.2464629357823968E-2</v>
      </c>
      <c r="AA86" s="113">
        <f t="shared" si="99"/>
        <v>6.613247443668091E-2</v>
      </c>
      <c r="AC86" s="129">
        <f t="shared" ca="1" si="83"/>
        <v>21715.262849611947</v>
      </c>
      <c r="AD86" s="130">
        <v>0.21</v>
      </c>
    </row>
    <row r="87" spans="1:30">
      <c r="A87" s="32">
        <f>Tabelle0!$A86</f>
        <v>40785</v>
      </c>
      <c r="B87" s="42">
        <f>Tabelle0!G86</f>
        <v>1336407</v>
      </c>
      <c r="C87" s="224">
        <f t="shared" si="100"/>
        <v>0.1014729086380104</v>
      </c>
      <c r="D87" s="225">
        <f t="shared" si="104"/>
        <v>2.9577319705623162E-2</v>
      </c>
      <c r="E87" s="223">
        <f t="shared" si="96"/>
        <v>3.8315054401705462E-2</v>
      </c>
      <c r="F87" s="93">
        <v>39509000</v>
      </c>
      <c r="G87" s="96">
        <f>Tabelle0!B86/F87*1000000</f>
        <v>5176.4661216431696</v>
      </c>
      <c r="H87" s="96">
        <f t="shared" si="72"/>
        <v>33825.381558632209</v>
      </c>
      <c r="I87" s="100">
        <f t="shared" si="73"/>
        <v>811809.15740717296</v>
      </c>
      <c r="J87" s="100">
        <f t="shared" si="101"/>
        <v>6807.1578627653653</v>
      </c>
      <c r="K87" s="100">
        <f t="shared" si="97"/>
        <v>45321.774960087263</v>
      </c>
      <c r="M87" s="134">
        <f t="shared" ca="1" si="81"/>
        <v>14625.279445502027</v>
      </c>
      <c r="N87" s="135">
        <v>0.2</v>
      </c>
      <c r="P87" s="107">
        <f>Tabelle0!K86/F87*1000000</f>
        <v>56094.383558176618</v>
      </c>
      <c r="Q87" s="74">
        <f t="shared" si="102"/>
        <v>9.2314239803866549E-2</v>
      </c>
      <c r="R87" s="109">
        <f t="shared" si="94"/>
        <v>8.0890526454059697E-2</v>
      </c>
      <c r="S87" s="104">
        <f t="shared" si="98"/>
        <v>7.7421478075903494E-2</v>
      </c>
      <c r="U87" s="122">
        <f t="shared" ca="1" si="82"/>
        <v>20182.955044662467</v>
      </c>
      <c r="V87" s="123">
        <v>0.2</v>
      </c>
      <c r="X87" s="116">
        <f>Tabelle0!O86/F87*1000000</f>
        <v>59799.640588220405</v>
      </c>
      <c r="Y87" s="111">
        <f t="shared" si="103"/>
        <v>0.15431699967461565</v>
      </c>
      <c r="Z87" s="118">
        <f t="shared" si="95"/>
        <v>8.3511568035914974E-2</v>
      </c>
      <c r="AA87" s="113">
        <f t="shared" si="99"/>
        <v>6.7381557724820462E-2</v>
      </c>
      <c r="AC87" s="129">
        <f t="shared" ca="1" si="83"/>
        <v>20681.202713916144</v>
      </c>
      <c r="AD87" s="130">
        <v>0.2</v>
      </c>
    </row>
    <row r="88" spans="1:30">
      <c r="A88" s="32">
        <f>Tabelle0!$A87</f>
        <v>40816</v>
      </c>
      <c r="B88" s="42">
        <f>Tabelle0!G87</f>
        <v>1346348</v>
      </c>
      <c r="C88" s="224">
        <f t="shared" si="100"/>
        <v>8.9263225948381653E-2</v>
      </c>
      <c r="D88" s="225">
        <f t="shared" si="104"/>
        <v>3.6404654989768893E-2</v>
      </c>
      <c r="E88" s="223">
        <f t="shared" si="96"/>
        <v>4.6510254082356095E-2</v>
      </c>
      <c r="F88" s="93">
        <v>39509000</v>
      </c>
      <c r="G88" s="96">
        <f>Tabelle0!B87/F88*1000000</f>
        <v>5209.218152825938</v>
      </c>
      <c r="H88" s="96">
        <f t="shared" si="72"/>
        <v>34076.995115037083</v>
      </c>
      <c r="I88" s="100">
        <f t="shared" si="73"/>
        <v>817847.88276089006</v>
      </c>
      <c r="J88" s="100">
        <f t="shared" si="101"/>
        <v>6038.7253537171055</v>
      </c>
      <c r="K88" s="100">
        <f t="shared" si="97"/>
        <v>51705.901172343874</v>
      </c>
      <c r="M88" s="134">
        <f t="shared" ca="1" si="81"/>
        <v>13894.015473226924</v>
      </c>
      <c r="N88" s="135">
        <v>0.19</v>
      </c>
      <c r="P88" s="107">
        <f>Tabelle0!K87/F88*1000000</f>
        <v>56633.526538257109</v>
      </c>
      <c r="Q88" s="74">
        <f t="shared" si="102"/>
        <v>0.11533624849011748</v>
      </c>
      <c r="R88" s="109">
        <f t="shared" si="94"/>
        <v>8.5408911114332867E-2</v>
      </c>
      <c r="S88" s="104">
        <f t="shared" si="98"/>
        <v>8.5084689744791442E-2</v>
      </c>
      <c r="U88" s="122">
        <f t="shared" ca="1" si="82"/>
        <v>19173.807292429345</v>
      </c>
      <c r="V88" s="123">
        <v>0.19</v>
      </c>
      <c r="X88" s="116">
        <f>Tabelle0!O87/F88*1000000</f>
        <v>60342.327064719429</v>
      </c>
      <c r="Y88" s="111">
        <f t="shared" si="103"/>
        <v>0.10890095080723761</v>
      </c>
      <c r="Z88" s="118">
        <f t="shared" si="95"/>
        <v>8.7006276429951804E-2</v>
      </c>
      <c r="AA88" s="113">
        <f t="shared" si="99"/>
        <v>7.7305267561516899E-2</v>
      </c>
      <c r="AC88" s="129">
        <f t="shared" ca="1" si="83"/>
        <v>19647.142578220337</v>
      </c>
      <c r="AD88" s="130">
        <v>0.19</v>
      </c>
    </row>
    <row r="89" spans="1:30">
      <c r="A89" s="32">
        <f>Tabelle0!$A88</f>
        <v>40846</v>
      </c>
      <c r="B89" s="42">
        <f>Tabelle0!G88</f>
        <v>1357423</v>
      </c>
      <c r="C89" s="224">
        <f t="shared" si="100"/>
        <v>9.8711477270365222E-2</v>
      </c>
      <c r="D89" s="225">
        <f t="shared" si="104"/>
        <v>4.2904854013345338E-2</v>
      </c>
      <c r="E89" s="223">
        <f t="shared" si="96"/>
        <v>5.3247289334713344E-2</v>
      </c>
      <c r="F89" s="93">
        <v>39509000</v>
      </c>
      <c r="G89" s="96">
        <f>Tabelle0!B88/F89*1000000</f>
        <v>5253.7902756334006</v>
      </c>
      <c r="H89" s="96">
        <f t="shared" si="72"/>
        <v>34357.310992432103</v>
      </c>
      <c r="I89" s="100">
        <f t="shared" si="73"/>
        <v>824575.46381837048</v>
      </c>
      <c r="J89" s="100">
        <f t="shared" si="101"/>
        <v>6727.58105748042</v>
      </c>
      <c r="K89" s="100">
        <f t="shared" si="97"/>
        <v>57072.126432201359</v>
      </c>
      <c r="M89" s="134">
        <f t="shared" ca="1" si="81"/>
        <v>13162.751500951823</v>
      </c>
      <c r="N89" s="135">
        <v>0.18</v>
      </c>
      <c r="P89" s="107">
        <f>Tabelle0!K88/F89*1000000</f>
        <v>56834.392163810771</v>
      </c>
      <c r="Q89" s="74">
        <f t="shared" si="102"/>
        <v>4.2561140970370559E-2</v>
      </c>
      <c r="R89" s="109">
        <f t="shared" si="94"/>
        <v>8.1396766652891375E-2</v>
      </c>
      <c r="S89" s="104">
        <f t="shared" si="98"/>
        <v>8.6503930319847822E-2</v>
      </c>
      <c r="U89" s="122">
        <f t="shared" ca="1" si="82"/>
        <v>18164.659540196219</v>
      </c>
      <c r="V89" s="123">
        <v>0.18</v>
      </c>
      <c r="X89" s="116">
        <f>Tabelle0!O88/F89*1000000</f>
        <v>60415.803994026675</v>
      </c>
      <c r="Y89" s="111">
        <f t="shared" si="103"/>
        <v>1.4612017709248803E-2</v>
      </c>
      <c r="Z89" s="118">
        <f t="shared" si="95"/>
        <v>7.9862200851782278E-2</v>
      </c>
      <c r="AA89" s="113">
        <f t="shared" si="99"/>
        <v>9.2204357914307034E-2</v>
      </c>
      <c r="AC89" s="129">
        <f t="shared" ca="1" si="83"/>
        <v>18613.082442524526</v>
      </c>
      <c r="AD89" s="130">
        <v>0.18</v>
      </c>
    </row>
    <row r="90" spans="1:30">
      <c r="A90" s="32">
        <f>Tabelle0!$A89</f>
        <v>40877</v>
      </c>
      <c r="B90" s="42">
        <f>Tabelle0!G89</f>
        <v>1380538</v>
      </c>
      <c r="C90" s="224">
        <f t="shared" si="100"/>
        <v>0.20434308244372001</v>
      </c>
      <c r="D90" s="225">
        <f t="shared" si="104"/>
        <v>5.8245246758597796E-2</v>
      </c>
      <c r="E90" s="223">
        <f t="shared" ref="E90:E127" si="105">B90/B78-1</f>
        <v>4.8549426294814735E-2</v>
      </c>
      <c r="F90" s="93">
        <v>39509000</v>
      </c>
      <c r="G90" s="96">
        <f>Tabelle0!B89/F90*1000000</f>
        <v>5292.1106583310129</v>
      </c>
      <c r="H90" s="96">
        <f t="shared" si="72"/>
        <v>34942.367561821353</v>
      </c>
      <c r="I90" s="100">
        <f t="shared" ref="I90:I135" si="106">H90*24</f>
        <v>838616.82148371241</v>
      </c>
      <c r="J90" s="100">
        <f t="shared" si="101"/>
        <v>14041.35766534193</v>
      </c>
      <c r="K90" s="100">
        <f t="shared" ref="K90:K133" si="107">I90-I78</f>
        <v>54546.748780801892</v>
      </c>
      <c r="M90" s="134">
        <f t="shared" ca="1" si="81"/>
        <v>12431.487528676722</v>
      </c>
      <c r="N90" s="135">
        <v>0.17</v>
      </c>
      <c r="P90" s="107">
        <f>Tabelle0!K89/F90*1000000</f>
        <v>57479.460376116833</v>
      </c>
      <c r="Q90" s="74">
        <f t="shared" si="102"/>
        <v>0.1361995484241616</v>
      </c>
      <c r="R90" s="109">
        <f t="shared" si="94"/>
        <v>8.7218701576136523E-2</v>
      </c>
      <c r="S90" s="104">
        <f t="shared" ref="S90:S133" si="108">P90/P78-1</f>
        <v>8.5512687286145139E-2</v>
      </c>
      <c r="U90" s="122">
        <f t="shared" ca="1" si="82"/>
        <v>17155.511787963096</v>
      </c>
      <c r="V90" s="123">
        <v>0.17</v>
      </c>
      <c r="X90" s="116">
        <f>Tabelle0!O89/F90*1000000</f>
        <v>61281.556101141512</v>
      </c>
      <c r="Y90" s="111">
        <f t="shared" si="103"/>
        <v>0.17195873593613253</v>
      </c>
      <c r="Z90" s="118">
        <f t="shared" si="95"/>
        <v>8.9274992155477087E-2</v>
      </c>
      <c r="AA90" s="113">
        <f t="shared" ref="AA90:AA133" si="109">X90/X78-1</f>
        <v>7.4892755859991444E-2</v>
      </c>
      <c r="AC90" s="129">
        <f t="shared" ca="1" si="83"/>
        <v>17579.022306828723</v>
      </c>
      <c r="AD90" s="130">
        <v>0.17</v>
      </c>
    </row>
    <row r="91" spans="1:30">
      <c r="A91" s="32">
        <f>Tabelle0!$A90</f>
        <v>40907</v>
      </c>
      <c r="B91" s="42">
        <f>Tabelle0!G90</f>
        <v>1383015</v>
      </c>
      <c r="C91" s="224">
        <f t="shared" ref="C91:C135" si="110">(B91/B90-1)*12</f>
        <v>2.1530736567917153E-2</v>
      </c>
      <c r="D91" s="225">
        <f t="shared" si="104"/>
        <v>5.5281500726785726E-2</v>
      </c>
      <c r="E91" s="223">
        <f t="shared" si="105"/>
        <v>5.5281500726785726E-2</v>
      </c>
      <c r="F91" s="93">
        <v>39509000</v>
      </c>
      <c r="G91" s="96">
        <f>Tabelle0!B90/F91*1000000</f>
        <v>5381.5333215216779</v>
      </c>
      <c r="H91" s="96">
        <f t="shared" si="72"/>
        <v>35005.062137740766</v>
      </c>
      <c r="I91" s="100">
        <f t="shared" si="106"/>
        <v>840121.49130577839</v>
      </c>
      <c r="J91" s="100">
        <f t="shared" ref="J91:J135" si="111">I91-I90</f>
        <v>1504.6698220659746</v>
      </c>
      <c r="K91" s="100">
        <f t="shared" si="107"/>
        <v>59655.497906110948</v>
      </c>
      <c r="M91" s="134">
        <f t="shared" ca="1" si="81"/>
        <v>11700.223556401621</v>
      </c>
      <c r="N91" s="135">
        <v>0.16</v>
      </c>
      <c r="P91" s="107">
        <f>Tabelle0!K90/F91*1000000</f>
        <v>57845.832595104912</v>
      </c>
      <c r="Q91" s="74">
        <f t="shared" ref="Q91:Q135" si="112">(P91/P90-1)*12</f>
        <v>7.6487611384807863E-2</v>
      </c>
      <c r="R91" s="109">
        <f t="shared" si="94"/>
        <v>8.6834045807887339E-2</v>
      </c>
      <c r="S91" s="104">
        <f t="shared" si="108"/>
        <v>8.6834045807887339E-2</v>
      </c>
      <c r="U91" s="122">
        <f t="shared" ca="1" si="82"/>
        <v>16146.364035729974</v>
      </c>
      <c r="V91" s="123">
        <v>0.16</v>
      </c>
      <c r="X91" s="116">
        <f>Tabelle0!O90/F91*1000000</f>
        <v>61247.816953099289</v>
      </c>
      <c r="Y91" s="111">
        <f t="shared" ref="Y91:Y135" si="113">(X91/X90-1)*12</f>
        <v>-6.606715009626285E-3</v>
      </c>
      <c r="Z91" s="118">
        <f t="shared" si="95"/>
        <v>8.1239794622709915E-2</v>
      </c>
      <c r="AA91" s="113">
        <f t="shared" si="109"/>
        <v>8.1239794622709915E-2</v>
      </c>
      <c r="AC91" s="129">
        <f t="shared" ca="1" si="83"/>
        <v>16544.962171132913</v>
      </c>
      <c r="AD91" s="130">
        <v>0.16</v>
      </c>
    </row>
    <row r="92" spans="1:30">
      <c r="A92" s="32">
        <f>Tabelle0!$A91</f>
        <v>40938</v>
      </c>
      <c r="B92" s="42">
        <f>Tabelle0!G91</f>
        <v>1380460</v>
      </c>
      <c r="C92" s="224">
        <f t="shared" si="110"/>
        <v>-2.2168956952744789E-2</v>
      </c>
      <c r="D92" s="225">
        <f t="shared" ref="D92:D103" si="114">(B92/B$91-1)*12/MONTH(A92)</f>
        <v>-2.2168956952744789E-2</v>
      </c>
      <c r="E92" s="223">
        <f t="shared" si="105"/>
        <v>4.4208239537191663E-2</v>
      </c>
      <c r="F92" s="93">
        <v>39707000</v>
      </c>
      <c r="G92" s="96">
        <f>Tabelle0!B91/F92*1000000</f>
        <v>5277.809957941924</v>
      </c>
      <c r="H92" s="96">
        <f t="shared" si="72"/>
        <v>34766.16213765835</v>
      </c>
      <c r="I92" s="100">
        <f t="shared" si="106"/>
        <v>834387.8913038004</v>
      </c>
      <c r="J92" s="100">
        <f t="shared" si="111"/>
        <v>-5733.6000019779895</v>
      </c>
      <c r="K92" s="100">
        <f t="shared" si="107"/>
        <v>31320.640803914401</v>
      </c>
      <c r="M92" s="134">
        <f t="shared" ca="1" si="81"/>
        <v>10968.959584126518</v>
      </c>
      <c r="N92" s="135">
        <v>0.15</v>
      </c>
      <c r="P92" s="107">
        <f>Tabelle0!K91/F92*1000000</f>
        <v>57517.868385926915</v>
      </c>
      <c r="Q92" s="74">
        <f t="shared" si="112"/>
        <v>-6.8035506337737139E-2</v>
      </c>
      <c r="R92" s="109">
        <f t="shared" ref="R92:R101" si="115">(P92/P$91-1)*12/MONTH(A92)</f>
        <v>-6.8035506337737139E-2</v>
      </c>
      <c r="S92" s="104">
        <f t="shared" si="108"/>
        <v>5.561370639687846E-2</v>
      </c>
      <c r="U92" s="122">
        <f t="shared" ca="1" si="82"/>
        <v>15137.216283496849</v>
      </c>
      <c r="V92" s="123">
        <v>0.15</v>
      </c>
      <c r="X92" s="116">
        <f>Tabelle0!O91/F92*1000000</f>
        <v>60570.277281083938</v>
      </c>
      <c r="Y92" s="111">
        <f t="shared" si="113"/>
        <v>-0.13274719767416565</v>
      </c>
      <c r="Z92" s="118">
        <f t="shared" ref="Z92:Z101" si="116">(X92/X$91-1)*12/MONTH(A92)</f>
        <v>-0.13274719767416565</v>
      </c>
      <c r="AA92" s="113">
        <f t="shared" si="109"/>
        <v>5.1729252190566788E-2</v>
      </c>
      <c r="AC92" s="129">
        <f t="shared" ca="1" si="83"/>
        <v>15510.902035437106</v>
      </c>
      <c r="AD92" s="130">
        <v>0.15</v>
      </c>
    </row>
    <row r="93" spans="1:30">
      <c r="A93" s="32">
        <f>Tabelle0!$A92</f>
        <v>40968</v>
      </c>
      <c r="B93" s="42">
        <f>Tabelle0!G92</f>
        <v>1389733</v>
      </c>
      <c r="C93" s="224">
        <f t="shared" si="110"/>
        <v>8.0607913304260315E-2</v>
      </c>
      <c r="D93" s="225">
        <f t="shared" si="114"/>
        <v>2.9145020119087484E-2</v>
      </c>
      <c r="E93" s="223">
        <f t="shared" si="105"/>
        <v>6.6372577756565576E-2</v>
      </c>
      <c r="F93" s="93">
        <v>39707000</v>
      </c>
      <c r="G93" s="96">
        <f>Tabelle0!B92/F93*1000000</f>
        <v>5274.4856070718006</v>
      </c>
      <c r="H93" s="96">
        <f t="shared" si="72"/>
        <v>34999.697786284531</v>
      </c>
      <c r="I93" s="100">
        <f t="shared" si="106"/>
        <v>839992.74687082879</v>
      </c>
      <c r="J93" s="100">
        <f t="shared" si="111"/>
        <v>5604.8555670283968</v>
      </c>
      <c r="K93" s="100">
        <f t="shared" si="107"/>
        <v>48334.744896595133</v>
      </c>
      <c r="M93" s="134">
        <f t="shared" ca="1" si="81"/>
        <v>10237.695611851419</v>
      </c>
      <c r="N93" s="135">
        <v>0.14000000000000001</v>
      </c>
      <c r="P93" s="107">
        <f>Tabelle0!K92/F93*1000000</f>
        <v>57728.738005893167</v>
      </c>
      <c r="Q93" s="74">
        <f t="shared" si="112"/>
        <v>4.3993901557974446E-2</v>
      </c>
      <c r="R93" s="109">
        <f t="shared" si="115"/>
        <v>-1.2145516863558914E-2</v>
      </c>
      <c r="S93" s="104">
        <f t="shared" si="108"/>
        <v>6.3721342649192714E-2</v>
      </c>
      <c r="U93" s="122">
        <f t="shared" ca="1" si="82"/>
        <v>14128.068531263727</v>
      </c>
      <c r="V93" s="123">
        <v>0.14000000000000001</v>
      </c>
      <c r="X93" s="116">
        <f>Tabelle0!O92/F93*1000000</f>
        <v>61067.494396454022</v>
      </c>
      <c r="Y93" s="111">
        <f t="shared" si="113"/>
        <v>9.8507149913682923E-2</v>
      </c>
      <c r="Z93" s="118">
        <f t="shared" si="116"/>
        <v>-1.7664880051154963E-2</v>
      </c>
      <c r="AA93" s="113">
        <f t="shared" si="109"/>
        <v>5.6458042817428833E-2</v>
      </c>
      <c r="AC93" s="129">
        <f t="shared" ca="1" si="83"/>
        <v>14476.841899741301</v>
      </c>
      <c r="AD93" s="130">
        <v>0.14000000000000001</v>
      </c>
    </row>
    <row r="94" spans="1:30">
      <c r="A94" s="32">
        <f>Tabelle0!$A93</f>
        <v>40998</v>
      </c>
      <c r="B94" s="42">
        <f>Tabelle0!G93</f>
        <v>1398388</v>
      </c>
      <c r="C94" s="224">
        <f t="shared" si="110"/>
        <v>7.4733779797989897E-2</v>
      </c>
      <c r="D94" s="225">
        <f t="shared" si="114"/>
        <v>4.4462279874043276E-2</v>
      </c>
      <c r="E94" s="223">
        <f t="shared" si="105"/>
        <v>7.0242130583824336E-2</v>
      </c>
      <c r="F94" s="93">
        <v>39707000</v>
      </c>
      <c r="G94" s="96">
        <f>Tabelle0!B93/F94*1000000</f>
        <v>5270.5316442944568</v>
      </c>
      <c r="H94" s="96">
        <f t="shared" si="72"/>
        <v>35217.66942856423</v>
      </c>
      <c r="I94" s="100">
        <f t="shared" si="106"/>
        <v>845224.06628554151</v>
      </c>
      <c r="J94" s="100">
        <f t="shared" si="111"/>
        <v>5231.3194147127215</v>
      </c>
      <c r="K94" s="100">
        <f t="shared" si="107"/>
        <v>51515.898526296718</v>
      </c>
      <c r="M94" s="134">
        <f t="shared" ca="1" si="81"/>
        <v>9506.4316395763162</v>
      </c>
      <c r="N94" s="135">
        <v>0.13</v>
      </c>
      <c r="P94" s="107">
        <f>Tabelle0!K93/F94*1000000</f>
        <v>57938.398770997563</v>
      </c>
      <c r="Q94" s="74">
        <f t="shared" si="112"/>
        <v>4.3581918956828503E-2</v>
      </c>
      <c r="R94" s="109">
        <f t="shared" si="115"/>
        <v>6.4008881359232106E-3</v>
      </c>
      <c r="S94" s="104">
        <f t="shared" si="108"/>
        <v>6.3704670939603414E-2</v>
      </c>
      <c r="U94" s="122">
        <f t="shared" ca="1" si="82"/>
        <v>13118.920779030603</v>
      </c>
      <c r="V94" s="123">
        <v>0.13</v>
      </c>
      <c r="X94" s="116">
        <f>Tabelle0!O93/F94*1000000</f>
        <v>61136.373939103934</v>
      </c>
      <c r="Y94" s="111">
        <f t="shared" si="113"/>
        <v>1.3535097844900257E-2</v>
      </c>
      <c r="Z94" s="118">
        <f t="shared" si="116"/>
        <v>-7.2781705235760441E-3</v>
      </c>
      <c r="AA94" s="113">
        <f t="shared" si="109"/>
        <v>6.125333441712022E-2</v>
      </c>
      <c r="AC94" s="129">
        <f t="shared" ca="1" si="83"/>
        <v>13442.781764045492</v>
      </c>
      <c r="AD94" s="130">
        <v>0.13</v>
      </c>
    </row>
    <row r="95" spans="1:30">
      <c r="A95" s="32">
        <f>Tabelle0!$A94</f>
        <v>41029</v>
      </c>
      <c r="B95" s="42">
        <f>Tabelle0!G94</f>
        <v>1409941</v>
      </c>
      <c r="C95" s="224">
        <f t="shared" si="110"/>
        <v>9.9139866760870277E-2</v>
      </c>
      <c r="D95" s="225">
        <f t="shared" si="114"/>
        <v>5.8407175627162689E-2</v>
      </c>
      <c r="E95" s="223">
        <f t="shared" si="105"/>
        <v>7.3193325219347738E-2</v>
      </c>
      <c r="F95" s="93">
        <v>39707000</v>
      </c>
      <c r="G95" s="96">
        <f>Tabelle0!B94/F95*1000000</f>
        <v>5295.3383534389404</v>
      </c>
      <c r="H95" s="96">
        <f t="shared" si="72"/>
        <v>35508.625683128914</v>
      </c>
      <c r="I95" s="100">
        <f t="shared" si="106"/>
        <v>852207.01639509387</v>
      </c>
      <c r="J95" s="100">
        <f t="shared" si="111"/>
        <v>6982.9501095523592</v>
      </c>
      <c r="K95" s="100">
        <f t="shared" si="107"/>
        <v>54142.170410634484</v>
      </c>
      <c r="M95" s="134">
        <f t="shared" ca="1" si="81"/>
        <v>8775.1676673012153</v>
      </c>
      <c r="N95" s="135">
        <v>0.12</v>
      </c>
      <c r="P95" s="107">
        <f>Tabelle0!K94/F95*1000000</f>
        <v>58343.969577152639</v>
      </c>
      <c r="Q95" s="74">
        <f t="shared" si="112"/>
        <v>8.4000417289700202E-2</v>
      </c>
      <c r="R95" s="109">
        <f t="shared" si="115"/>
        <v>2.5834375254020436E-2</v>
      </c>
      <c r="S95" s="104">
        <f t="shared" si="108"/>
        <v>6.2772893010347719E-2</v>
      </c>
      <c r="U95" s="122">
        <f t="shared" ca="1" si="82"/>
        <v>12109.77302679748</v>
      </c>
      <c r="V95" s="123">
        <v>0.12</v>
      </c>
      <c r="X95" s="116">
        <f>Tabelle0!O94/F95*1000000</f>
        <v>61748.306343969576</v>
      </c>
      <c r="Y95" s="111">
        <f t="shared" si="113"/>
        <v>0.12011161907806311</v>
      </c>
      <c r="Z95" s="118">
        <f t="shared" si="116"/>
        <v>2.4514639823989715E-2</v>
      </c>
      <c r="AA95" s="113">
        <f t="shared" si="109"/>
        <v>6.0734411950931655E-2</v>
      </c>
      <c r="AC95" s="129">
        <f t="shared" ca="1" si="83"/>
        <v>12408.721628349685</v>
      </c>
      <c r="AD95" s="130">
        <v>0.12</v>
      </c>
    </row>
    <row r="96" spans="1:30">
      <c r="A96" s="32">
        <f>Tabelle0!$A95</f>
        <v>41059</v>
      </c>
      <c r="B96" s="42">
        <f>Tabelle0!G95</f>
        <v>1430321</v>
      </c>
      <c r="C96" s="224">
        <f t="shared" si="110"/>
        <v>0.17345406651767714</v>
      </c>
      <c r="D96" s="225">
        <f t="shared" si="114"/>
        <v>8.2091951280354708E-2</v>
      </c>
      <c r="E96" s="223">
        <f t="shared" si="105"/>
        <v>8.6067889066737902E-2</v>
      </c>
      <c r="F96" s="93">
        <v>39707000</v>
      </c>
      <c r="G96" s="96">
        <f>Tabelle0!B95/F96*1000000</f>
        <v>5347.1428211650336</v>
      </c>
      <c r="H96" s="96">
        <f t="shared" si="72"/>
        <v>36021.885309894984</v>
      </c>
      <c r="I96" s="100">
        <f t="shared" si="106"/>
        <v>864525.24743747967</v>
      </c>
      <c r="J96" s="100">
        <f t="shared" si="111"/>
        <v>12318.2310423858</v>
      </c>
      <c r="K96" s="100">
        <f t="shared" si="107"/>
        <v>64522.007669325685</v>
      </c>
      <c r="M96" s="134">
        <f t="shared" ca="1" si="81"/>
        <v>8043.9036950261143</v>
      </c>
      <c r="N96" s="135">
        <v>0.11</v>
      </c>
      <c r="P96" s="107">
        <f>Tabelle0!K95/F96*1000000</f>
        <v>58945.248948548113</v>
      </c>
      <c r="Q96" s="74">
        <f t="shared" si="112"/>
        <v>0.12366920710124685</v>
      </c>
      <c r="R96" s="109">
        <f t="shared" si="115"/>
        <v>4.5614336070373261E-2</v>
      </c>
      <c r="S96" s="104">
        <f t="shared" si="108"/>
        <v>6.7800143011810921E-2</v>
      </c>
      <c r="U96" s="122">
        <f t="shared" ca="1" si="82"/>
        <v>11100.625274564356</v>
      </c>
      <c r="V96" s="123">
        <v>0.11</v>
      </c>
      <c r="X96" s="116">
        <f>Tabelle0!O95/F96*1000000</f>
        <v>62368.121489913618</v>
      </c>
      <c r="Y96" s="111">
        <f t="shared" si="113"/>
        <v>0.12045321064996095</v>
      </c>
      <c r="Z96" s="118">
        <f t="shared" si="116"/>
        <v>4.3899211794165359E-2</v>
      </c>
      <c r="AA96" s="113">
        <f t="shared" si="109"/>
        <v>5.8697766319767197E-2</v>
      </c>
      <c r="AC96" s="129">
        <f t="shared" ca="1" si="83"/>
        <v>11374.661492653879</v>
      </c>
      <c r="AD96" s="130">
        <v>0.11</v>
      </c>
    </row>
    <row r="97" spans="1:30">
      <c r="A97" s="32">
        <f>Tabelle0!$A96</f>
        <v>41090</v>
      </c>
      <c r="B97" s="42">
        <f>Tabelle0!G96</f>
        <v>1450929</v>
      </c>
      <c r="C97" s="224">
        <f t="shared" si="110"/>
        <v>0.17289545493633884</v>
      </c>
      <c r="D97" s="225">
        <f t="shared" si="114"/>
        <v>9.8211516144076416E-2</v>
      </c>
      <c r="E97" s="223">
        <f t="shared" si="105"/>
        <v>9.2935719278792739E-2</v>
      </c>
      <c r="F97" s="93">
        <v>39707000</v>
      </c>
      <c r="G97" s="96">
        <f>Tabelle0!B96/F97*1000000</f>
        <v>5419.3718991613569</v>
      </c>
      <c r="H97" s="96">
        <f t="shared" si="72"/>
        <v>36540.886997254893</v>
      </c>
      <c r="I97" s="100">
        <f t="shared" si="106"/>
        <v>876981.28793411748</v>
      </c>
      <c r="J97" s="100">
        <f t="shared" si="111"/>
        <v>12456.040496637812</v>
      </c>
      <c r="K97" s="100">
        <f t="shared" si="107"/>
        <v>70551.15809028456</v>
      </c>
      <c r="M97" s="134">
        <f t="shared" ca="1" si="81"/>
        <v>7312.6397227510133</v>
      </c>
      <c r="N97" s="135">
        <v>0.1</v>
      </c>
      <c r="P97" s="107">
        <f>Tabelle0!K96/F97*1000000</f>
        <v>59630.191150175029</v>
      </c>
      <c r="Q97" s="74">
        <f t="shared" si="112"/>
        <v>0.13943967607461438</v>
      </c>
      <c r="R97" s="109">
        <f t="shared" si="115"/>
        <v>6.1693590532608589E-2</v>
      </c>
      <c r="S97" s="104">
        <f t="shared" si="108"/>
        <v>7.6135307594959567E-2</v>
      </c>
      <c r="U97" s="122">
        <f t="shared" ca="1" si="82"/>
        <v>10091.477522331234</v>
      </c>
      <c r="V97" s="123">
        <v>0.1</v>
      </c>
      <c r="X97" s="116">
        <f>Tabelle0!O96/F97*1000000</f>
        <v>62841.992595763964</v>
      </c>
      <c r="Y97" s="111">
        <f t="shared" si="113"/>
        <v>9.1175638040081886E-2</v>
      </c>
      <c r="Z97" s="118">
        <f t="shared" si="116"/>
        <v>5.2056570241039601E-2</v>
      </c>
      <c r="AA97" s="113">
        <f t="shared" si="109"/>
        <v>6.3320340520442331E-2</v>
      </c>
      <c r="AC97" s="129">
        <f t="shared" ca="1" si="83"/>
        <v>10340.601356958072</v>
      </c>
      <c r="AD97" s="130">
        <v>0.1</v>
      </c>
    </row>
    <row r="98" spans="1:30">
      <c r="A98" s="32">
        <f>Tabelle0!$A97</f>
        <v>41120</v>
      </c>
      <c r="B98" s="42">
        <f>Tabelle0!G97</f>
        <v>1473572</v>
      </c>
      <c r="C98" s="224">
        <f t="shared" si="110"/>
        <v>0.18727036264352037</v>
      </c>
      <c r="D98" s="225">
        <f t="shared" si="114"/>
        <v>0.11224793037571638</v>
      </c>
      <c r="E98" s="223">
        <f t="shared" si="105"/>
        <v>0.111961128915538</v>
      </c>
      <c r="F98" s="93">
        <v>39707000</v>
      </c>
      <c r="G98" s="96">
        <f>Tabelle0!B97/F98*1000000</f>
        <v>5461.6062658977007</v>
      </c>
      <c r="H98" s="96">
        <f t="shared" si="72"/>
        <v>37111.139093862541</v>
      </c>
      <c r="I98" s="100">
        <f t="shared" si="106"/>
        <v>890667.33825270098</v>
      </c>
      <c r="J98" s="100">
        <f t="shared" si="111"/>
        <v>13686.050318583497</v>
      </c>
      <c r="K98" s="100">
        <f t="shared" si="107"/>
        <v>85665.338708293391</v>
      </c>
      <c r="M98" s="134">
        <f t="shared" ca="1" si="81"/>
        <v>6581.3757504759114</v>
      </c>
      <c r="N98" s="135">
        <v>0.09</v>
      </c>
      <c r="P98" s="107">
        <f>Tabelle0!K97/F98*1000000</f>
        <v>60202.785403077549</v>
      </c>
      <c r="Q98" s="74">
        <f t="shared" si="112"/>
        <v>0.11522906269955957</v>
      </c>
      <c r="R98" s="109">
        <f t="shared" si="115"/>
        <v>6.984929331443343E-2</v>
      </c>
      <c r="S98" s="104">
        <f t="shared" si="108"/>
        <v>8.1497161610479818E-2</v>
      </c>
      <c r="U98" s="122">
        <f t="shared" ca="1" si="82"/>
        <v>9082.3297700981093</v>
      </c>
      <c r="V98" s="123">
        <v>0.09</v>
      </c>
      <c r="X98" s="116">
        <f>Tabelle0!O97/F98*1000000</f>
        <v>63671.392953383533</v>
      </c>
      <c r="Y98" s="111">
        <f t="shared" si="113"/>
        <v>0.15837824168716441</v>
      </c>
      <c r="Z98" s="118">
        <f t="shared" si="116"/>
        <v>6.7834282452131536E-2</v>
      </c>
      <c r="AA98" s="113">
        <f t="shared" si="109"/>
        <v>7.8437771746288742E-2</v>
      </c>
      <c r="AC98" s="129">
        <f t="shared" ca="1" si="83"/>
        <v>9306.5412212622632</v>
      </c>
      <c r="AD98" s="130">
        <v>0.09</v>
      </c>
    </row>
    <row r="99" spans="1:30">
      <c r="A99" s="32">
        <f>Tabelle0!$A98</f>
        <v>41151</v>
      </c>
      <c r="B99" s="42">
        <f>Tabelle0!G98</f>
        <v>1484453</v>
      </c>
      <c r="C99" s="224">
        <f t="shared" si="110"/>
        <v>8.8609175527222916E-2</v>
      </c>
      <c r="D99" s="225">
        <f t="shared" si="114"/>
        <v>0.11001832951920265</v>
      </c>
      <c r="E99" s="223">
        <f t="shared" si="105"/>
        <v>0.11077912641882293</v>
      </c>
      <c r="F99" s="93">
        <v>39707000</v>
      </c>
      <c r="G99" s="96">
        <f>Tabelle0!B98/F99*1000000</f>
        <v>5437.9580426625025</v>
      </c>
      <c r="H99" s="96">
        <f t="shared" si="72"/>
        <v>37385.171380361149</v>
      </c>
      <c r="I99" s="100">
        <f t="shared" si="106"/>
        <v>897244.11312866758</v>
      </c>
      <c r="J99" s="100">
        <f t="shared" si="111"/>
        <v>6576.7748759665992</v>
      </c>
      <c r="K99" s="100">
        <f t="shared" si="107"/>
        <v>85434.955721494625</v>
      </c>
      <c r="M99" s="134">
        <f t="shared" ca="1" si="81"/>
        <v>5850.1117782008105</v>
      </c>
      <c r="N99" s="135">
        <v>0.08</v>
      </c>
      <c r="P99" s="107">
        <f>Tabelle0!K98/F99*1000000</f>
        <v>60463.444732666787</v>
      </c>
      <c r="Q99" s="74">
        <f t="shared" si="112"/>
        <v>5.1956266377518823E-2</v>
      </c>
      <c r="R99" s="109">
        <f t="shared" si="115"/>
        <v>6.7877287441361345E-2</v>
      </c>
      <c r="S99" s="104">
        <f t="shared" si="108"/>
        <v>7.7887676044410492E-2</v>
      </c>
      <c r="U99" s="122">
        <f t="shared" ca="1" si="82"/>
        <v>8073.1820178649868</v>
      </c>
      <c r="V99" s="123">
        <v>0.08</v>
      </c>
      <c r="X99" s="116">
        <f>Tabelle0!O98/F99*1000000</f>
        <v>63915.85866471906</v>
      </c>
      <c r="Y99" s="111">
        <f t="shared" si="113"/>
        <v>4.6073886559606869E-2</v>
      </c>
      <c r="Z99" s="118">
        <f t="shared" si="116"/>
        <v>6.534212591600197E-2</v>
      </c>
      <c r="AA99" s="113">
        <f t="shared" si="109"/>
        <v>6.8833491907466238E-2</v>
      </c>
      <c r="AC99" s="129">
        <f t="shared" ca="1" si="83"/>
        <v>8272.4810855664564</v>
      </c>
      <c r="AD99" s="130">
        <v>0.08</v>
      </c>
    </row>
    <row r="100" spans="1:30">
      <c r="A100" s="32">
        <f>Tabelle0!$A99</f>
        <v>41182</v>
      </c>
      <c r="B100" s="42">
        <f>Tabelle0!G99</f>
        <v>1506299</v>
      </c>
      <c r="C100" s="224">
        <f t="shared" si="110"/>
        <v>0.1765983833775806</v>
      </c>
      <c r="D100" s="225">
        <f t="shared" si="114"/>
        <v>0.11885530284679972</v>
      </c>
      <c r="E100" s="223">
        <f t="shared" si="105"/>
        <v>0.11880360798248302</v>
      </c>
      <c r="F100" s="93">
        <v>39707000</v>
      </c>
      <c r="G100" s="96">
        <f>Tabelle0!B99/F100*1000000</f>
        <v>5406.7796610169489</v>
      </c>
      <c r="H100" s="96">
        <f t="shared" si="72"/>
        <v>37935.351449366615</v>
      </c>
      <c r="I100" s="100">
        <f t="shared" si="106"/>
        <v>910448.43478479877</v>
      </c>
      <c r="J100" s="100">
        <f t="shared" si="111"/>
        <v>13204.321656131186</v>
      </c>
      <c r="K100" s="100">
        <f t="shared" si="107"/>
        <v>92600.552023908705</v>
      </c>
      <c r="M100" s="134">
        <f t="shared" ca="1" si="81"/>
        <v>5118.8478059257095</v>
      </c>
      <c r="N100" s="135">
        <v>7.0000000000000007E-2</v>
      </c>
      <c r="P100" s="107">
        <f>Tabelle0!K99/F100*1000000</f>
        <v>60687.662125066105</v>
      </c>
      <c r="Q100" s="74">
        <f t="shared" si="112"/>
        <v>4.4499758832597713E-2</v>
      </c>
      <c r="R100" s="109">
        <f t="shared" si="115"/>
        <v>6.5503526701228651E-2</v>
      </c>
      <c r="S100" s="104">
        <f t="shared" si="108"/>
        <v>7.1585434187474428E-2</v>
      </c>
      <c r="U100" s="122">
        <f t="shared" ca="1" si="82"/>
        <v>7064.0342656318635</v>
      </c>
      <c r="V100" s="123">
        <v>7.0000000000000007E-2</v>
      </c>
      <c r="X100" s="116">
        <f>Tabelle0!O99/F100*1000000</f>
        <v>63919.686705114967</v>
      </c>
      <c r="Y100" s="111">
        <f t="shared" si="113"/>
        <v>7.1870245836525015E-4</v>
      </c>
      <c r="Z100" s="118">
        <f t="shared" si="116"/>
        <v>5.8165224164896522E-2</v>
      </c>
      <c r="AA100" s="113">
        <f t="shared" si="109"/>
        <v>5.9284416336126355E-2</v>
      </c>
      <c r="AC100" s="129">
        <f t="shared" ca="1" si="83"/>
        <v>7238.4209498706505</v>
      </c>
      <c r="AD100" s="130">
        <v>7.0000000000000007E-2</v>
      </c>
    </row>
    <row r="101" spans="1:30">
      <c r="A101" s="32">
        <f>Tabelle0!$A100</f>
        <v>41212</v>
      </c>
      <c r="B101" s="42">
        <f>Tabelle0!G100</f>
        <v>1561581</v>
      </c>
      <c r="C101" s="224">
        <f t="shared" si="110"/>
        <v>0.44040658594342741</v>
      </c>
      <c r="D101" s="225">
        <f t="shared" si="114"/>
        <v>0.154936280517565</v>
      </c>
      <c r="E101" s="223">
        <f t="shared" si="105"/>
        <v>0.15040116455961039</v>
      </c>
      <c r="F101" s="93">
        <v>39707000</v>
      </c>
      <c r="G101" s="96">
        <f>Tabelle0!B100/F101*1000000</f>
        <v>5398.5947062230844</v>
      </c>
      <c r="H101" s="96">
        <f t="shared" si="72"/>
        <v>39327.599667564908</v>
      </c>
      <c r="I101" s="100">
        <f t="shared" si="106"/>
        <v>943862.39202155778</v>
      </c>
      <c r="J101" s="100">
        <f t="shared" si="111"/>
        <v>33413.957236759015</v>
      </c>
      <c r="K101" s="100">
        <f t="shared" si="107"/>
        <v>119286.9282031873</v>
      </c>
      <c r="M101" s="134">
        <f t="shared" ca="1" si="81"/>
        <v>4387.5838336506076</v>
      </c>
      <c r="N101" s="135">
        <v>0.06</v>
      </c>
      <c r="P101" s="107">
        <f>Tabelle0!K100/F101*1000000</f>
        <v>61802.654443800842</v>
      </c>
      <c r="Q101" s="74">
        <f t="shared" si="112"/>
        <v>0.22047163058025365</v>
      </c>
      <c r="R101" s="109">
        <f t="shared" si="115"/>
        <v>8.2083462289674447E-2</v>
      </c>
      <c r="S101" s="104">
        <f t="shared" si="108"/>
        <v>8.7416476025120593E-2</v>
      </c>
      <c r="U101" s="122">
        <f t="shared" ca="1" si="82"/>
        <v>6054.8865133987401</v>
      </c>
      <c r="V101" s="123">
        <v>0.06</v>
      </c>
      <c r="X101" s="116">
        <f>Tabelle0!O100/F101*1000000</f>
        <v>65318.306595814334</v>
      </c>
      <c r="Y101" s="111">
        <f t="shared" si="113"/>
        <v>0.26257072826124084</v>
      </c>
      <c r="Z101" s="118">
        <f t="shared" si="116"/>
        <v>7.9751210969665018E-2</v>
      </c>
      <c r="AA101" s="113">
        <f t="shared" si="109"/>
        <v>8.1146029311674361E-2</v>
      </c>
      <c r="AC101" s="129">
        <f t="shared" ca="1" si="83"/>
        <v>6204.3608141748427</v>
      </c>
      <c r="AD101" s="130">
        <v>0.06</v>
      </c>
    </row>
    <row r="102" spans="1:30">
      <c r="A102" s="32">
        <f>Tabelle0!$A101</f>
        <v>41243</v>
      </c>
      <c r="B102" s="42">
        <f>Tabelle0!G101</f>
        <v>1587275</v>
      </c>
      <c r="C102" s="224">
        <f t="shared" si="110"/>
        <v>0.19744604986868985</v>
      </c>
      <c r="D102" s="225">
        <f t="shared" si="114"/>
        <v>0.16111834716839013</v>
      </c>
      <c r="E102" s="223">
        <f t="shared" si="105"/>
        <v>0.14975103908765997</v>
      </c>
      <c r="F102" s="93">
        <v>39707000</v>
      </c>
      <c r="G102" s="96">
        <f>Tabelle0!B101/F102*1000000</f>
        <v>5395.0940640189392</v>
      </c>
      <c r="H102" s="96">
        <f t="shared" ref="H102:H133" si="117">B102/F102*1000000</f>
        <v>39974.689601329745</v>
      </c>
      <c r="I102" s="100">
        <f t="shared" si="106"/>
        <v>959392.55043191393</v>
      </c>
      <c r="J102" s="100">
        <f t="shared" si="111"/>
        <v>15530.158410356147</v>
      </c>
      <c r="K102" s="100">
        <f t="shared" si="107"/>
        <v>120775.72894820152</v>
      </c>
      <c r="M102" s="134">
        <f t="shared" ref="M102:M116" ca="1" si="118">M$7*N102</f>
        <v>3656.3198613755067</v>
      </c>
      <c r="N102" s="135">
        <v>0.05</v>
      </c>
      <c r="P102" s="107">
        <f>Tabelle0!K101/F102*1000000</f>
        <v>62235.575591205576</v>
      </c>
      <c r="Q102" s="74">
        <f t="shared" si="112"/>
        <v>8.4058748214137502E-2</v>
      </c>
      <c r="R102" s="109">
        <f>(P102/P$91-1)*12/MONTH(A102)</f>
        <v>8.2785748365318976E-2</v>
      </c>
      <c r="S102" s="104">
        <f t="shared" si="108"/>
        <v>8.2744604489449092E-2</v>
      </c>
      <c r="U102" s="122">
        <f t="shared" ref="U102:U116" ca="1" si="119">U$7*V102</f>
        <v>5045.7387611656168</v>
      </c>
      <c r="V102" s="123">
        <v>0.05</v>
      </c>
      <c r="X102" s="116">
        <f>Tabelle0!O101/F102*1000000</f>
        <v>65754.955045709823</v>
      </c>
      <c r="Y102" s="111">
        <f t="shared" si="113"/>
        <v>8.0219186194910641E-2</v>
      </c>
      <c r="Z102" s="118">
        <f>(X102/X$91-1)*12/MONTH(A102)</f>
        <v>8.0278419114539201E-2</v>
      </c>
      <c r="AA102" s="113">
        <f t="shared" si="109"/>
        <v>7.2997476388902971E-2</v>
      </c>
      <c r="AC102" s="129">
        <f t="shared" ref="AC102:AC116" ca="1" si="120">AC$7*AD102</f>
        <v>5170.3006784790359</v>
      </c>
      <c r="AD102" s="130">
        <v>0.05</v>
      </c>
    </row>
    <row r="103" spans="1:30">
      <c r="A103" s="32">
        <f>Tabelle0!$A102</f>
        <v>41273</v>
      </c>
      <c r="B103" s="42">
        <f>Tabelle0!G102</f>
        <v>1581969</v>
      </c>
      <c r="C103" s="224">
        <f t="shared" si="110"/>
        <v>-4.0114031910034154E-2</v>
      </c>
      <c r="D103" s="225">
        <f t="shared" si="114"/>
        <v>0.14385527271938492</v>
      </c>
      <c r="E103" s="223">
        <f t="shared" si="105"/>
        <v>0.14385527271938492</v>
      </c>
      <c r="F103" s="93">
        <v>39707000</v>
      </c>
      <c r="G103" s="96">
        <f>Tabelle0!B102/F103*1000000</f>
        <v>5446.4452111718338</v>
      </c>
      <c r="H103" s="96">
        <f t="shared" si="117"/>
        <v>39841.060770141281</v>
      </c>
      <c r="I103" s="100">
        <f t="shared" si="106"/>
        <v>956185.45848339074</v>
      </c>
      <c r="J103" s="100">
        <f t="shared" si="111"/>
        <v>-3207.0919485231861</v>
      </c>
      <c r="K103" s="100">
        <f t="shared" si="107"/>
        <v>116063.96717761236</v>
      </c>
      <c r="M103" s="134">
        <f t="shared" ca="1" si="118"/>
        <v>2925.0558891004052</v>
      </c>
      <c r="N103" s="135">
        <v>0.04</v>
      </c>
      <c r="P103" s="107">
        <f>Tabelle0!K102/F103*1000000</f>
        <v>61648.147681768954</v>
      </c>
      <c r="Q103" s="74">
        <f t="shared" si="112"/>
        <v>-0.11326536062816661</v>
      </c>
      <c r="R103" s="109">
        <f>(P103/P$91-1)*12/MONTH(A103)</f>
        <v>6.5731875851430033E-2</v>
      </c>
      <c r="S103" s="104">
        <f t="shared" si="108"/>
        <v>6.5731875851430033E-2</v>
      </c>
      <c r="U103" s="122">
        <f t="shared" ca="1" si="119"/>
        <v>4036.5910089324934</v>
      </c>
      <c r="V103" s="123">
        <v>0.04</v>
      </c>
      <c r="X103" s="116">
        <f>Tabelle0!O102/F103*1000000</f>
        <v>64444.279346210998</v>
      </c>
      <c r="Y103" s="111">
        <f t="shared" si="113"/>
        <v>-0.23919274803020496</v>
      </c>
      <c r="Z103" s="118">
        <f>(X103/X$91-1)*12/MONTH(A103)</f>
        <v>5.2189001210596775E-2</v>
      </c>
      <c r="AA103" s="113">
        <f t="shared" si="109"/>
        <v>5.2189001210596775E-2</v>
      </c>
      <c r="AC103" s="129">
        <f t="shared" ca="1" si="120"/>
        <v>4136.2405427832282</v>
      </c>
      <c r="AD103" s="130">
        <v>0.04</v>
      </c>
    </row>
    <row r="104" spans="1:30">
      <c r="A104" s="32">
        <f>Tabelle0!$A103</f>
        <v>41304</v>
      </c>
      <c r="B104" s="42">
        <f>Tabelle0!G103</f>
        <v>1575714</v>
      </c>
      <c r="C104" s="224">
        <f t="shared" si="110"/>
        <v>-4.7447200292799696E-2</v>
      </c>
      <c r="D104" s="225">
        <f t="shared" ref="D104:D115" si="121">(B104/B$103-1)*12/MONTH(A104)</f>
        <v>-4.7447200292799696E-2</v>
      </c>
      <c r="E104" s="223">
        <f t="shared" si="105"/>
        <v>0.14144125871086444</v>
      </c>
      <c r="F104" s="93">
        <v>39933000</v>
      </c>
      <c r="G104" s="96">
        <f>Tabelle0!B103/F104*1000000</f>
        <v>5326.3466306062655</v>
      </c>
      <c r="H104" s="96">
        <f t="shared" si="117"/>
        <v>39458.943730749008</v>
      </c>
      <c r="I104" s="100">
        <f t="shared" si="106"/>
        <v>947014.64953797613</v>
      </c>
      <c r="J104" s="100">
        <f t="shared" si="111"/>
        <v>-9170.8089454146102</v>
      </c>
      <c r="K104" s="100">
        <f t="shared" si="107"/>
        <v>112626.75823417574</v>
      </c>
      <c r="M104" s="134">
        <f t="shared" ca="1" si="118"/>
        <v>2193.7919168253038</v>
      </c>
      <c r="N104" s="135">
        <v>0.03</v>
      </c>
      <c r="P104" s="107">
        <f>Tabelle0!K103/F104*1000000</f>
        <v>60907.995893120977</v>
      </c>
      <c r="Q104" s="74">
        <f t="shared" si="112"/>
        <v>-0.14407280344616646</v>
      </c>
      <c r="R104" s="109">
        <f>(P104/P$103-1)*12/MONTH(A104)</f>
        <v>-0.14407280344616646</v>
      </c>
      <c r="S104" s="104">
        <f t="shared" si="108"/>
        <v>5.8940423251560015E-2</v>
      </c>
      <c r="U104" s="122">
        <f t="shared" ca="1" si="119"/>
        <v>3027.4432566993701</v>
      </c>
      <c r="V104" s="123">
        <v>0.03</v>
      </c>
      <c r="X104" s="116">
        <f>Tabelle0!O103/F104*1000000</f>
        <v>63658.528034457719</v>
      </c>
      <c r="Y104" s="111">
        <f t="shared" si="113"/>
        <v>-0.14631268805698427</v>
      </c>
      <c r="Z104" s="118">
        <f>(X104/X$103-1)*12/MONTH(A104)</f>
        <v>-0.14631268805698427</v>
      </c>
      <c r="AA104" s="113">
        <f t="shared" si="109"/>
        <v>5.0986240974964847E-2</v>
      </c>
      <c r="AC104" s="129">
        <f t="shared" ca="1" si="120"/>
        <v>3102.1804070874214</v>
      </c>
      <c r="AD104" s="130">
        <v>0.03</v>
      </c>
    </row>
    <row r="105" spans="1:30">
      <c r="A105" s="32">
        <f>Tabelle0!$A104</f>
        <v>41333</v>
      </c>
      <c r="B105" s="42">
        <f>Tabelle0!G104</f>
        <v>1578262</v>
      </c>
      <c r="C105" s="224">
        <f t="shared" si="110"/>
        <v>1.9404536610070799E-2</v>
      </c>
      <c r="D105" s="225">
        <f t="shared" si="121"/>
        <v>-1.4059693963661912E-2</v>
      </c>
      <c r="E105" s="223">
        <f t="shared" si="105"/>
        <v>0.13565843223122709</v>
      </c>
      <c r="F105" s="93">
        <v>39933000</v>
      </c>
      <c r="G105" s="96">
        <f>Tabelle0!B104/F105*1000000</f>
        <v>5312.2730573710969</v>
      </c>
      <c r="H105" s="96">
        <f t="shared" si="117"/>
        <v>39522.750607267168</v>
      </c>
      <c r="I105" s="100">
        <f t="shared" si="106"/>
        <v>948546.01457441202</v>
      </c>
      <c r="J105" s="100">
        <f t="shared" si="111"/>
        <v>1531.3650364358909</v>
      </c>
      <c r="K105" s="100">
        <f t="shared" si="107"/>
        <v>108553.26770358323</v>
      </c>
      <c r="M105" s="134">
        <f t="shared" ca="1" si="118"/>
        <v>1462.5279445502026</v>
      </c>
      <c r="N105" s="135">
        <v>0.02</v>
      </c>
      <c r="P105" s="107">
        <f>Tabelle0!K104/F105*1000000</f>
        <v>60803.270478050734</v>
      </c>
      <c r="Q105" s="74">
        <f t="shared" si="112"/>
        <v>-2.0632840769348348E-2</v>
      </c>
      <c r="R105" s="109">
        <f t="shared" ref="R105:R115" si="122">(P105/P$103-1)*12/MONTH(A105)</f>
        <v>-8.2228962473895439E-2</v>
      </c>
      <c r="S105" s="104">
        <f t="shared" si="108"/>
        <v>5.3258265785122605E-2</v>
      </c>
      <c r="U105" s="122">
        <f t="shared" ca="1" si="119"/>
        <v>2018.2955044662467</v>
      </c>
      <c r="V105" s="123">
        <v>0.02</v>
      </c>
      <c r="X105" s="116">
        <f>Tabelle0!O104/F105*1000000</f>
        <v>64017.955074750207</v>
      </c>
      <c r="Y105" s="111">
        <f t="shared" si="113"/>
        <v>6.7754071868818322E-2</v>
      </c>
      <c r="Z105" s="118">
        <f t="shared" ref="Z105:Z115" si="123">(X105/X$103-1)*12/MONTH(A105)</f>
        <v>-3.9692361443330437E-2</v>
      </c>
      <c r="AA105" s="113">
        <f t="shared" si="109"/>
        <v>4.8314749236993526E-2</v>
      </c>
      <c r="AC105" s="129">
        <f t="shared" ca="1" si="120"/>
        <v>2068.1202713916141</v>
      </c>
      <c r="AD105" s="130">
        <v>0.02</v>
      </c>
    </row>
    <row r="106" spans="1:30">
      <c r="A106" s="32">
        <f>Tabelle0!$A105</f>
        <v>41363</v>
      </c>
      <c r="B106" s="42">
        <f>Tabelle0!G105</f>
        <v>1571292</v>
      </c>
      <c r="C106" s="224">
        <f t="shared" si="110"/>
        <v>-5.2995003364460835E-2</v>
      </c>
      <c r="D106" s="225">
        <f t="shared" si="121"/>
        <v>-2.6996736345655137E-2</v>
      </c>
      <c r="E106" s="223">
        <f t="shared" si="105"/>
        <v>0.12364522578855075</v>
      </c>
      <c r="F106" s="93">
        <v>39933000</v>
      </c>
      <c r="G106" s="96">
        <f>Tabelle0!B105/F106*1000000</f>
        <v>5375.7043047103898</v>
      </c>
      <c r="H106" s="96">
        <f t="shared" si="117"/>
        <v>39348.208248816765</v>
      </c>
      <c r="I106" s="100">
        <f t="shared" si="106"/>
        <v>944356.99797160237</v>
      </c>
      <c r="J106" s="100">
        <f t="shared" si="111"/>
        <v>-4189.0166028096573</v>
      </c>
      <c r="K106" s="100">
        <f t="shared" si="107"/>
        <v>99132.931686060852</v>
      </c>
      <c r="M106" s="134">
        <f t="shared" ca="1" si="118"/>
        <v>731.26397227510131</v>
      </c>
      <c r="N106" s="135">
        <v>0.01</v>
      </c>
      <c r="P106" s="107">
        <f>Tabelle0!K105/F106*1000000</f>
        <v>60689.580046578019</v>
      </c>
      <c r="Q106" s="74">
        <f t="shared" si="112"/>
        <v>-2.2437694008007103E-2</v>
      </c>
      <c r="R106" s="109">
        <f t="shared" si="122"/>
        <v>-6.2196038079788796E-2</v>
      </c>
      <c r="S106" s="104">
        <f t="shared" si="108"/>
        <v>4.7484592842383266E-2</v>
      </c>
      <c r="U106" s="122">
        <f t="shared" ca="1" si="119"/>
        <v>1009.1477522331234</v>
      </c>
      <c r="V106" s="123">
        <v>0.01</v>
      </c>
      <c r="X106" s="116">
        <f>Tabelle0!O105/F106*1000000</f>
        <v>63796.734530338319</v>
      </c>
      <c r="Y106" s="111">
        <f t="shared" si="113"/>
        <v>-4.1467218530222727E-2</v>
      </c>
      <c r="Z106" s="118">
        <f t="shared" si="123"/>
        <v>-4.0192539815297135E-2</v>
      </c>
      <c r="AA106" s="113">
        <f t="shared" si="109"/>
        <v>4.351518449367453E-2</v>
      </c>
      <c r="AC106" s="129">
        <f t="shared" ca="1" si="120"/>
        <v>1034.060135695807</v>
      </c>
      <c r="AD106" s="130">
        <v>0.01</v>
      </c>
    </row>
    <row r="107" spans="1:30">
      <c r="A107" s="32">
        <f>Tabelle0!$A106</f>
        <v>41394</v>
      </c>
      <c r="B107" s="42">
        <f>Tabelle0!G106</f>
        <v>1603225</v>
      </c>
      <c r="C107" s="224">
        <f t="shared" si="110"/>
        <v>0.24387319479765601</v>
      </c>
      <c r="D107" s="225">
        <f t="shared" si="121"/>
        <v>4.0309260168814642E-2</v>
      </c>
      <c r="E107" s="223">
        <f t="shared" si="105"/>
        <v>0.13708658731110024</v>
      </c>
      <c r="F107" s="93">
        <v>39933000</v>
      </c>
      <c r="G107" s="96">
        <f>Tabelle0!B106/F107*1000000</f>
        <v>5437.6330353341855</v>
      </c>
      <c r="H107" s="96">
        <f t="shared" si="117"/>
        <v>40147.872686750306</v>
      </c>
      <c r="I107" s="100">
        <f t="shared" si="106"/>
        <v>963548.9444820073</v>
      </c>
      <c r="J107" s="100">
        <f t="shared" si="111"/>
        <v>19191.94651040493</v>
      </c>
      <c r="K107" s="100">
        <f t="shared" si="107"/>
        <v>111341.92808691342</v>
      </c>
      <c r="M107" s="134">
        <f t="shared" ca="1" si="118"/>
        <v>658.1375750475911</v>
      </c>
      <c r="N107" s="136">
        <v>8.9999999999999993E-3</v>
      </c>
      <c r="P107" s="107">
        <f>Tabelle0!K106/F107*1000000</f>
        <v>61445.921919214685</v>
      </c>
      <c r="Q107" s="74">
        <f t="shared" si="112"/>
        <v>0.14954960084868318</v>
      </c>
      <c r="R107" s="109">
        <f t="shared" si="122"/>
        <v>-9.8409653894958593E-3</v>
      </c>
      <c r="S107" s="104">
        <f t="shared" si="108"/>
        <v>5.3166631693787991E-2</v>
      </c>
      <c r="U107" s="122">
        <f t="shared" ca="1" si="119"/>
        <v>908.23297700981095</v>
      </c>
      <c r="V107" s="124">
        <v>8.9999999999999993E-3</v>
      </c>
      <c r="X107" s="116">
        <f>Tabelle0!O106/F107*1000000</f>
        <v>64667.943805874842</v>
      </c>
      <c r="Y107" s="111">
        <f t="shared" si="113"/>
        <v>0.16387220103666333</v>
      </c>
      <c r="Z107" s="118">
        <f t="shared" si="123"/>
        <v>1.0411992899894029E-2</v>
      </c>
      <c r="AA107" s="113">
        <f t="shared" si="109"/>
        <v>4.7282875187562246E-2</v>
      </c>
      <c r="AC107" s="129">
        <f t="shared" ca="1" si="120"/>
        <v>930.6541221262263</v>
      </c>
      <c r="AD107" s="131">
        <v>8.9999999999999993E-3</v>
      </c>
    </row>
    <row r="108" spans="1:30">
      <c r="A108" s="32">
        <f>Tabelle0!$A107</f>
        <v>41424</v>
      </c>
      <c r="B108" s="42">
        <f>Tabelle0!G107</f>
        <v>1608871</v>
      </c>
      <c r="C108" s="224">
        <f t="shared" si="110"/>
        <v>4.2259820050211339E-2</v>
      </c>
      <c r="D108" s="225">
        <f t="shared" si="121"/>
        <v>4.0812936283833777E-2</v>
      </c>
      <c r="E108" s="223">
        <f t="shared" si="105"/>
        <v>0.12483211810495676</v>
      </c>
      <c r="F108" s="93">
        <v>39933000</v>
      </c>
      <c r="G108" s="96">
        <f>Tabelle0!B107/F108*1000000</f>
        <v>5456.2642426063649</v>
      </c>
      <c r="H108" s="96">
        <f t="shared" si="117"/>
        <v>40289.259509678712</v>
      </c>
      <c r="I108" s="100">
        <f t="shared" si="106"/>
        <v>966942.22823228908</v>
      </c>
      <c r="J108" s="100">
        <f t="shared" si="111"/>
        <v>3393.2837502817856</v>
      </c>
      <c r="K108" s="100">
        <f t="shared" si="107"/>
        <v>102416.98079480941</v>
      </c>
      <c r="M108" s="134">
        <f t="shared" ca="1" si="118"/>
        <v>585.011177820081</v>
      </c>
      <c r="N108" s="136">
        <v>8.0000000000000002E-3</v>
      </c>
      <c r="P108" s="107">
        <f>Tabelle0!K107/F108*1000000</f>
        <v>61599.504169483887</v>
      </c>
      <c r="Q108" s="74">
        <f t="shared" si="112"/>
        <v>2.9993642306377133E-2</v>
      </c>
      <c r="R108" s="109">
        <f t="shared" si="122"/>
        <v>-1.8937216100442633E-3</v>
      </c>
      <c r="S108" s="104">
        <f t="shared" si="108"/>
        <v>4.502916296532411E-2</v>
      </c>
      <c r="U108" s="122">
        <f t="shared" ca="1" si="119"/>
        <v>807.31820178649866</v>
      </c>
      <c r="V108" s="124">
        <v>8.0000000000000002E-3</v>
      </c>
      <c r="X108" s="116">
        <f>Tabelle0!O107/F108*1000000</f>
        <v>64775.699296321334</v>
      </c>
      <c r="Y108" s="111">
        <f t="shared" si="113"/>
        <v>1.9995469304536329E-2</v>
      </c>
      <c r="Z108" s="118">
        <f t="shared" si="123"/>
        <v>1.2342567693117701E-2</v>
      </c>
      <c r="AA108" s="113">
        <f t="shared" si="109"/>
        <v>3.8602698764898413E-2</v>
      </c>
      <c r="AC108" s="129">
        <f t="shared" ca="1" si="120"/>
        <v>827.24810855664566</v>
      </c>
      <c r="AD108" s="131">
        <v>8.0000000000000002E-3</v>
      </c>
    </row>
    <row r="109" spans="1:30">
      <c r="A109" s="32">
        <f>Tabelle0!$A108</f>
        <v>41455</v>
      </c>
      <c r="B109" s="42">
        <f>Tabelle0!G108</f>
        <v>1609934</v>
      </c>
      <c r="C109" s="224">
        <f t="shared" si="110"/>
        <v>7.9285411944143291E-3</v>
      </c>
      <c r="D109" s="225">
        <f t="shared" si="121"/>
        <v>3.5354675091610499E-2</v>
      </c>
      <c r="E109" s="223">
        <f t="shared" si="105"/>
        <v>0.10958840852998319</v>
      </c>
      <c r="F109" s="93">
        <v>39933000</v>
      </c>
      <c r="G109" s="96">
        <f>Tabelle0!B108/F109*1000000</f>
        <v>5499.2362206696216</v>
      </c>
      <c r="H109" s="96">
        <f t="shared" si="117"/>
        <v>40315.879097488294</v>
      </c>
      <c r="I109" s="100">
        <f t="shared" si="106"/>
        <v>967581.098339719</v>
      </c>
      <c r="J109" s="100">
        <f t="shared" si="111"/>
        <v>638.87010742991697</v>
      </c>
      <c r="K109" s="100">
        <f t="shared" si="107"/>
        <v>90599.810405601515</v>
      </c>
      <c r="M109" s="134">
        <f t="shared" ca="1" si="118"/>
        <v>511.88478059257091</v>
      </c>
      <c r="N109" s="136">
        <v>7.0000000000000001E-3</v>
      </c>
      <c r="P109" s="107">
        <f>Tabelle0!K108/F109*1000000</f>
        <v>61439.310845666492</v>
      </c>
      <c r="Q109" s="74">
        <f t="shared" si="112"/>
        <v>-3.1206742841950685E-2</v>
      </c>
      <c r="R109" s="109">
        <f t="shared" si="122"/>
        <v>-6.7751211984661275E-3</v>
      </c>
      <c r="S109" s="104">
        <f t="shared" si="108"/>
        <v>3.033898870012508E-2</v>
      </c>
      <c r="U109" s="122">
        <f t="shared" ca="1" si="119"/>
        <v>706.40342656318637</v>
      </c>
      <c r="V109" s="124">
        <v>7.0000000000000001E-3</v>
      </c>
      <c r="X109" s="116">
        <f>Tabelle0!O108/F109*1000000</f>
        <v>64968.39706508402</v>
      </c>
      <c r="Y109" s="111">
        <f t="shared" si="113"/>
        <v>3.5698159190441281E-2</v>
      </c>
      <c r="Z109" s="118">
        <f t="shared" si="123"/>
        <v>1.626576398061097E-2</v>
      </c>
      <c r="AA109" s="113">
        <f t="shared" si="109"/>
        <v>3.3837317715214921E-2</v>
      </c>
      <c r="AC109" s="129">
        <f t="shared" ca="1" si="120"/>
        <v>723.84209498706502</v>
      </c>
      <c r="AD109" s="131">
        <v>7.0000000000000001E-3</v>
      </c>
    </row>
    <row r="110" spans="1:30">
      <c r="A110" s="32">
        <f>Tabelle0!$A109</f>
        <v>41485</v>
      </c>
      <c r="B110" s="42">
        <f>Tabelle0!G109</f>
        <v>1620116</v>
      </c>
      <c r="C110" s="224">
        <f t="shared" si="110"/>
        <v>7.5893794403993908E-2</v>
      </c>
      <c r="D110" s="225">
        <f t="shared" si="121"/>
        <v>4.1337635024995399E-2</v>
      </c>
      <c r="E110" s="223">
        <f t="shared" si="105"/>
        <v>9.9448143694369939E-2</v>
      </c>
      <c r="F110" s="93">
        <v>39933000</v>
      </c>
      <c r="G110" s="96">
        <f>Tabelle0!B109/F110*1000000</f>
        <v>5535.3216637868436</v>
      </c>
      <c r="H110" s="96">
        <f t="shared" si="117"/>
        <v>40570.856184108387</v>
      </c>
      <c r="I110" s="100">
        <f t="shared" si="106"/>
        <v>973700.54841860128</v>
      </c>
      <c r="J110" s="100">
        <f t="shared" si="111"/>
        <v>6119.450078882277</v>
      </c>
      <c r="K110" s="100">
        <f t="shared" si="107"/>
        <v>83033.210165900295</v>
      </c>
      <c r="M110" s="134">
        <f t="shared" ca="1" si="118"/>
        <v>438.75838336506075</v>
      </c>
      <c r="N110" s="136">
        <v>6.0000000000000001E-3</v>
      </c>
      <c r="P110" s="107">
        <f>Tabelle0!K109/F110*1000000</f>
        <v>61649.487892219469</v>
      </c>
      <c r="Q110" s="74">
        <f t="shared" si="112"/>
        <v>4.1050664858060415E-2</v>
      </c>
      <c r="R110" s="109">
        <f t="shared" si="122"/>
        <v>3.726800748842558E-5</v>
      </c>
      <c r="S110" s="104">
        <f t="shared" si="108"/>
        <v>2.4030490939177751E-2</v>
      </c>
      <c r="U110" s="122">
        <f t="shared" ca="1" si="119"/>
        <v>605.48865133987397</v>
      </c>
      <c r="V110" s="124">
        <v>6.0000000000000001E-3</v>
      </c>
      <c r="X110" s="116">
        <f>Tabelle0!O109/F110*1000000</f>
        <v>64634.68810257181</v>
      </c>
      <c r="Y110" s="111">
        <f t="shared" si="113"/>
        <v>-6.1637776689100754E-2</v>
      </c>
      <c r="Z110" s="118">
        <f t="shared" si="123"/>
        <v>5.0650734900867479E-3</v>
      </c>
      <c r="AA110" s="113">
        <f t="shared" si="109"/>
        <v>1.5129167189628534E-2</v>
      </c>
      <c r="AC110" s="129">
        <f t="shared" ca="1" si="120"/>
        <v>620.43608141748427</v>
      </c>
      <c r="AD110" s="131">
        <v>6.0000000000000001E-3</v>
      </c>
    </row>
    <row r="111" spans="1:30">
      <c r="A111" s="32">
        <f>Tabelle0!$A110</f>
        <v>41516</v>
      </c>
      <c r="B111" s="42">
        <f>Tabelle0!G110</f>
        <v>1632843</v>
      </c>
      <c r="C111" s="224">
        <f t="shared" si="110"/>
        <v>9.4267324068153968E-2</v>
      </c>
      <c r="D111" s="225">
        <f t="shared" si="121"/>
        <v>4.8237986964346447E-2</v>
      </c>
      <c r="E111" s="223">
        <f t="shared" si="105"/>
        <v>9.9962747220693426E-2</v>
      </c>
      <c r="F111" s="93">
        <v>39933000</v>
      </c>
      <c r="G111" s="96">
        <f>Tabelle0!B110/F111*1000000</f>
        <v>5526.3316054391098</v>
      </c>
      <c r="H111" s="96">
        <f t="shared" si="117"/>
        <v>40889.565021410861</v>
      </c>
      <c r="I111" s="100">
        <f t="shared" si="106"/>
        <v>981349.56051386066</v>
      </c>
      <c r="J111" s="100">
        <f t="shared" si="111"/>
        <v>7649.0120952593861</v>
      </c>
      <c r="K111" s="100">
        <f t="shared" si="107"/>
        <v>84105.447385193082</v>
      </c>
      <c r="M111" s="134">
        <f t="shared" ca="1" si="118"/>
        <v>365.63198613755065</v>
      </c>
      <c r="N111" s="136">
        <v>5.0000000000000001E-3</v>
      </c>
      <c r="P111" s="107">
        <f>Tabelle0!K110/F111*1000000</f>
        <v>62034.708136128014</v>
      </c>
      <c r="Q111" s="74">
        <f t="shared" si="112"/>
        <v>7.49826654681085E-2</v>
      </c>
      <c r="R111" s="109">
        <f t="shared" si="122"/>
        <v>9.4056464523762928E-3</v>
      </c>
      <c r="S111" s="104">
        <f t="shared" si="108"/>
        <v>2.5986997770444775E-2</v>
      </c>
      <c r="U111" s="122">
        <f t="shared" ca="1" si="119"/>
        <v>504.57387611656168</v>
      </c>
      <c r="V111" s="124">
        <v>5.0000000000000001E-3</v>
      </c>
      <c r="X111" s="116">
        <f>Tabelle0!O110/F111*1000000</f>
        <v>62771.892920642073</v>
      </c>
      <c r="Y111" s="111">
        <f t="shared" si="113"/>
        <v>-0.34584435756358811</v>
      </c>
      <c r="Z111" s="118">
        <f t="shared" si="123"/>
        <v>-3.8926335491730246E-2</v>
      </c>
      <c r="AA111" s="113">
        <f t="shared" si="109"/>
        <v>-1.78979953954439E-2</v>
      </c>
      <c r="AC111" s="129">
        <f t="shared" ca="1" si="120"/>
        <v>517.03006784790352</v>
      </c>
      <c r="AD111" s="131">
        <v>5.0000000000000001E-3</v>
      </c>
    </row>
    <row r="112" spans="1:30">
      <c r="A112" s="32">
        <f>Tabelle0!$A111</f>
        <v>41547</v>
      </c>
      <c r="B112" s="42">
        <f>Tabelle0!G111</f>
        <v>1645698</v>
      </c>
      <c r="C112" s="224">
        <f t="shared" si="110"/>
        <v>9.4473259217204841E-2</v>
      </c>
      <c r="D112" s="225">
        <f t="shared" si="121"/>
        <v>5.3712809795893733E-2</v>
      </c>
      <c r="E112" s="223">
        <f t="shared" si="105"/>
        <v>9.2544043380497598E-2</v>
      </c>
      <c r="F112" s="93">
        <v>39933000</v>
      </c>
      <c r="G112" s="96">
        <f>Tabelle0!B111/F112*1000000</f>
        <v>5531.6905817243878</v>
      </c>
      <c r="H112" s="96">
        <f t="shared" si="117"/>
        <v>41211.479227706412</v>
      </c>
      <c r="I112" s="100">
        <f t="shared" si="106"/>
        <v>989075.50146495388</v>
      </c>
      <c r="J112" s="100">
        <f t="shared" si="111"/>
        <v>7725.9409510932164</v>
      </c>
      <c r="K112" s="100">
        <f t="shared" si="107"/>
        <v>78627.066680155112</v>
      </c>
      <c r="M112" s="134">
        <f t="shared" ca="1" si="118"/>
        <v>292.5055889100405</v>
      </c>
      <c r="N112" s="136">
        <v>4.0000000000000001E-3</v>
      </c>
      <c r="P112" s="107">
        <f>Tabelle0!K111/F112*1000000</f>
        <v>62180.852928655491</v>
      </c>
      <c r="Q112" s="74">
        <f t="shared" si="112"/>
        <v>2.827026293863355E-2</v>
      </c>
      <c r="R112" s="109">
        <f t="shared" si="122"/>
        <v>1.1521411254428257E-2</v>
      </c>
      <c r="S112" s="104">
        <f t="shared" si="108"/>
        <v>2.4604520116662254E-2</v>
      </c>
      <c r="U112" s="122">
        <f t="shared" ca="1" si="119"/>
        <v>403.65910089324933</v>
      </c>
      <c r="V112" s="124">
        <v>4.0000000000000001E-3</v>
      </c>
      <c r="X112" s="116">
        <f>Tabelle0!O111/F112*1000000</f>
        <v>62876.668419602836</v>
      </c>
      <c r="Y112" s="111">
        <f t="shared" si="113"/>
        <v>2.0029760598724522E-2</v>
      </c>
      <c r="Z112" s="118">
        <f t="shared" si="123"/>
        <v>-3.2433412606189815E-2</v>
      </c>
      <c r="AA112" s="113">
        <f t="shared" si="109"/>
        <v>-1.6317637636804383E-2</v>
      </c>
      <c r="AC112" s="129">
        <f t="shared" ca="1" si="120"/>
        <v>413.62405427832283</v>
      </c>
      <c r="AD112" s="131">
        <v>4.0000000000000001E-3</v>
      </c>
    </row>
    <row r="113" spans="1:30">
      <c r="A113" s="32">
        <f>Tabelle0!$A112</f>
        <v>41577</v>
      </c>
      <c r="B113" s="42">
        <f>Tabelle0!G112</f>
        <v>1673105</v>
      </c>
      <c r="C113" s="224">
        <f t="shared" si="110"/>
        <v>0.19984468596303717</v>
      </c>
      <c r="D113" s="225">
        <f t="shared" si="121"/>
        <v>6.9131063883046906E-2</v>
      </c>
      <c r="E113" s="223">
        <f t="shared" si="105"/>
        <v>7.1417364837302655E-2</v>
      </c>
      <c r="F113" s="93">
        <v>39933000</v>
      </c>
      <c r="G113" s="96">
        <f>Tabelle0!B112/F113*1000000</f>
        <v>5546.6406230435978</v>
      </c>
      <c r="H113" s="96">
        <f t="shared" si="117"/>
        <v>41897.803821400848</v>
      </c>
      <c r="I113" s="100">
        <f t="shared" si="106"/>
        <v>1005547.2917136203</v>
      </c>
      <c r="J113" s="100">
        <f t="shared" si="111"/>
        <v>16471.790248666424</v>
      </c>
      <c r="K113" s="100">
        <f t="shared" si="107"/>
        <v>61684.899692062521</v>
      </c>
      <c r="M113" s="134">
        <f t="shared" ca="1" si="118"/>
        <v>219.37919168253038</v>
      </c>
      <c r="N113" s="136">
        <v>3.0000000000000001E-3</v>
      </c>
      <c r="P113" s="107">
        <f>Tabelle0!K112/F113*1000000</f>
        <v>62841.209025117067</v>
      </c>
      <c r="Q113" s="74">
        <f t="shared" si="112"/>
        <v>0.1274391196696989</v>
      </c>
      <c r="R113" s="109">
        <f t="shared" si="122"/>
        <v>2.3223302984026528E-2</v>
      </c>
      <c r="S113" s="104">
        <f t="shared" si="108"/>
        <v>1.6804368528549496E-2</v>
      </c>
      <c r="U113" s="122">
        <f t="shared" ca="1" si="119"/>
        <v>302.74432566993698</v>
      </c>
      <c r="V113" s="124">
        <v>3.0000000000000001E-3</v>
      </c>
      <c r="X113" s="116">
        <f>Tabelle0!O112/F113*1000000</f>
        <v>63679.187639295822</v>
      </c>
      <c r="Y113" s="111">
        <f t="shared" si="113"/>
        <v>0.15316063777503697</v>
      </c>
      <c r="Z113" s="118">
        <f t="shared" si="123"/>
        <v>-1.4246571730066026E-2</v>
      </c>
      <c r="AA113" s="113">
        <f t="shared" si="109"/>
        <v>-2.5094327179381426E-2</v>
      </c>
      <c r="AC113" s="129">
        <f t="shared" ca="1" si="120"/>
        <v>310.21804070874214</v>
      </c>
      <c r="AD113" s="131">
        <v>3.0000000000000001E-3</v>
      </c>
    </row>
    <row r="114" spans="1:30">
      <c r="A114" s="32">
        <f>Tabelle0!$A113</f>
        <v>41608</v>
      </c>
      <c r="B114" s="42">
        <f>Tabelle0!G113</f>
        <v>1684922</v>
      </c>
      <c r="C114" s="224">
        <f t="shared" si="110"/>
        <v>8.4754991467958618E-2</v>
      </c>
      <c r="D114" s="225">
        <f t="shared" si="121"/>
        <v>7.0995299930885783E-2</v>
      </c>
      <c r="E114" s="223">
        <f t="shared" si="105"/>
        <v>6.1518640437227434E-2</v>
      </c>
      <c r="F114" s="93">
        <v>39933000</v>
      </c>
      <c r="G114" s="96">
        <f>Tabelle0!B113/F114*1000000</f>
        <v>5581.048255828513</v>
      </c>
      <c r="H114" s="96">
        <f t="shared" si="117"/>
        <v>42193.724488518266</v>
      </c>
      <c r="I114" s="100">
        <f t="shared" si="106"/>
        <v>1012649.3877244384</v>
      </c>
      <c r="J114" s="100">
        <f t="shared" si="111"/>
        <v>7102.0960108181462</v>
      </c>
      <c r="K114" s="100">
        <f t="shared" si="107"/>
        <v>53256.83729252452</v>
      </c>
      <c r="M114" s="134">
        <f t="shared" ca="1" si="118"/>
        <v>146.25279445502025</v>
      </c>
      <c r="N114" s="136">
        <v>2E-3</v>
      </c>
      <c r="P114" s="107">
        <f>Tabelle0!K113/F114*1000000</f>
        <v>63089.62512207948</v>
      </c>
      <c r="Q114" s="74">
        <f t="shared" si="112"/>
        <v>4.7436916154135034E-2</v>
      </c>
      <c r="R114" s="109">
        <f t="shared" si="122"/>
        <v>2.5507998262860421E-2</v>
      </c>
      <c r="S114" s="104">
        <f t="shared" si="108"/>
        <v>1.3722851002194059E-2</v>
      </c>
      <c r="U114" s="122">
        <f t="shared" ca="1" si="119"/>
        <v>201.82955044662467</v>
      </c>
      <c r="V114" s="124">
        <v>2E-3</v>
      </c>
      <c r="X114" s="116">
        <f>Tabelle0!O113/F114*1000000</f>
        <v>63755.064733428502</v>
      </c>
      <c r="Y114" s="111">
        <f t="shared" si="113"/>
        <v>1.4298629793297657E-2</v>
      </c>
      <c r="Z114" s="118">
        <f t="shared" si="123"/>
        <v>-1.166698571695674E-2</v>
      </c>
      <c r="AA114" s="113">
        <f t="shared" si="109"/>
        <v>-3.0414290617202799E-2</v>
      </c>
      <c r="AC114" s="129">
        <f t="shared" ca="1" si="120"/>
        <v>206.81202713916142</v>
      </c>
      <c r="AD114" s="131">
        <v>2E-3</v>
      </c>
    </row>
    <row r="115" spans="1:30">
      <c r="A115" s="32">
        <f>Tabelle0!$A114</f>
        <v>41638</v>
      </c>
      <c r="B115" s="42">
        <f>Tabelle0!G114</f>
        <v>1674709</v>
      </c>
      <c r="C115" s="224">
        <f t="shared" si="110"/>
        <v>-7.2736898206564149E-2</v>
      </c>
      <c r="D115" s="225">
        <f t="shared" si="121"/>
        <v>5.8623146218415245E-2</v>
      </c>
      <c r="E115" s="223">
        <f t="shared" si="105"/>
        <v>5.8623146218415245E-2</v>
      </c>
      <c r="F115" s="93">
        <v>39933000</v>
      </c>
      <c r="G115" s="96">
        <f>Tabelle0!B114/F115*1000000</f>
        <v>5673.5782435579595</v>
      </c>
      <c r="H115" s="96">
        <f t="shared" si="117"/>
        <v>41937.971101595176</v>
      </c>
      <c r="I115" s="100">
        <f t="shared" si="106"/>
        <v>1006511.3064382842</v>
      </c>
      <c r="J115" s="100">
        <f t="shared" si="111"/>
        <v>-6138.0812861542217</v>
      </c>
      <c r="K115" s="100">
        <f t="shared" si="107"/>
        <v>50325.847954893485</v>
      </c>
      <c r="M115" s="134">
        <f t="shared" ca="1" si="118"/>
        <v>73.126397227510125</v>
      </c>
      <c r="N115" s="136">
        <v>1E-3</v>
      </c>
      <c r="P115" s="107">
        <f>Tabelle0!K114/F115*1000000</f>
        <v>63116.31983572484</v>
      </c>
      <c r="Q115" s="74">
        <f t="shared" si="112"/>
        <v>5.0774840256924136E-3</v>
      </c>
      <c r="R115" s="109">
        <f t="shared" si="122"/>
        <v>2.3815349027754618E-2</v>
      </c>
      <c r="S115" s="104">
        <f t="shared" si="108"/>
        <v>2.3815349027754618E-2</v>
      </c>
      <c r="U115" s="122">
        <f t="shared" ca="1" si="119"/>
        <v>100.91477522331233</v>
      </c>
      <c r="V115" s="124">
        <v>1E-3</v>
      </c>
      <c r="X115" s="116">
        <f>Tabelle0!O114/F115*1000000</f>
        <v>63754.789272030655</v>
      </c>
      <c r="Y115" s="111">
        <f t="shared" si="113"/>
        <v>-5.1847438128138634E-5</v>
      </c>
      <c r="Z115" s="118">
        <f t="shared" si="123"/>
        <v>-1.0699011319161955E-2</v>
      </c>
      <c r="AA115" s="113">
        <f t="shared" si="109"/>
        <v>-1.0699011319161955E-2</v>
      </c>
      <c r="AC115" s="129">
        <f t="shared" ca="1" si="120"/>
        <v>103.40601356958071</v>
      </c>
      <c r="AD115" s="131">
        <v>1E-3</v>
      </c>
    </row>
    <row r="116" spans="1:30">
      <c r="A116" s="32">
        <f>Tabelle0!$A115</f>
        <v>41669</v>
      </c>
      <c r="B116" s="42">
        <f>Tabelle0!G115</f>
        <v>1667447</v>
      </c>
      <c r="C116" s="224">
        <f t="shared" si="110"/>
        <v>-5.2035308820816084E-2</v>
      </c>
      <c r="D116" s="225">
        <f t="shared" ref="D116:D121" si="124">(B116/B$115-1)*12/MONTH(A116)</f>
        <v>-5.2035308820816084E-2</v>
      </c>
      <c r="E116" s="223">
        <f t="shared" si="105"/>
        <v>5.8216782994883642E-2</v>
      </c>
      <c r="F116" s="93">
        <v>40223000</v>
      </c>
      <c r="G116" s="96">
        <f>Tabelle0!B115/F116*1000000</f>
        <v>5308.6293911443699</v>
      </c>
      <c r="H116" s="96">
        <f t="shared" si="117"/>
        <v>41455.06302364319</v>
      </c>
      <c r="I116" s="100">
        <f t="shared" si="106"/>
        <v>994921.51256743656</v>
      </c>
      <c r="J116" s="100">
        <f t="shared" si="111"/>
        <v>-11589.793870847672</v>
      </c>
      <c r="K116" s="100">
        <f t="shared" si="107"/>
        <v>47906.863029460423</v>
      </c>
      <c r="M116" s="134">
        <f t="shared" ca="1" si="118"/>
        <v>0</v>
      </c>
      <c r="N116" s="136">
        <v>0</v>
      </c>
      <c r="P116" s="107">
        <f>Tabelle0!K115/F116*1000000</f>
        <v>62347.16455759143</v>
      </c>
      <c r="Q116" s="74">
        <f t="shared" si="112"/>
        <v>-0.14623576535551841</v>
      </c>
      <c r="R116" s="109">
        <f t="shared" ref="R116:R121" si="125">(P116/P$115-1)*12/MONTH(A116)</f>
        <v>-0.14623576535551841</v>
      </c>
      <c r="S116" s="104">
        <f t="shared" si="108"/>
        <v>2.3628567043904258E-2</v>
      </c>
      <c r="U116" s="122">
        <f t="shared" ca="1" si="119"/>
        <v>0</v>
      </c>
      <c r="V116" s="124">
        <v>0</v>
      </c>
      <c r="X116" s="116">
        <f>Tabelle0!O115/F116*1000000</f>
        <v>62961.141635382744</v>
      </c>
      <c r="Y116" s="111">
        <f t="shared" si="113"/>
        <v>-0.14938127391714318</v>
      </c>
      <c r="Z116" s="118">
        <f t="shared" ref="Z116:Z121" si="126">(X116/X$115-1)*12/MONTH(A116)</f>
        <v>-0.14938127391714318</v>
      </c>
      <c r="AA116" s="113">
        <f t="shared" si="109"/>
        <v>-1.095511348766165E-2</v>
      </c>
      <c r="AC116" s="129">
        <f t="shared" ca="1" si="120"/>
        <v>0</v>
      </c>
      <c r="AD116" s="131">
        <v>0</v>
      </c>
    </row>
    <row r="117" spans="1:30">
      <c r="A117" s="32">
        <f>Tabelle0!$A116</f>
        <v>41698</v>
      </c>
      <c r="B117" s="42">
        <f>Tabelle0!G116</f>
        <v>1675734</v>
      </c>
      <c r="C117" s="224">
        <f t="shared" si="110"/>
        <v>5.9638477264943646E-2</v>
      </c>
      <c r="D117" s="225">
        <f t="shared" si="124"/>
        <v>3.6722797811439278E-3</v>
      </c>
      <c r="E117" s="223">
        <f t="shared" si="105"/>
        <v>6.1759074222150767E-2</v>
      </c>
      <c r="F117" s="93">
        <v>40223000</v>
      </c>
      <c r="G117" s="96">
        <f>Tabelle0!B116/F117*1000000</f>
        <v>5313.0795813340628</v>
      </c>
      <c r="H117" s="96">
        <f t="shared" si="117"/>
        <v>41661.089426447557</v>
      </c>
      <c r="I117" s="100">
        <f t="shared" si="106"/>
        <v>999866.14623474143</v>
      </c>
      <c r="J117" s="100">
        <f t="shared" si="111"/>
        <v>4944.6336673048791</v>
      </c>
      <c r="K117" s="100">
        <f t="shared" si="107"/>
        <v>51320.131660329411</v>
      </c>
      <c r="P117" s="107">
        <f>Tabelle0!K116/F117*1000000</f>
        <v>62691.619222832698</v>
      </c>
      <c r="Q117" s="74">
        <f t="shared" si="112"/>
        <v>6.629741724785454E-2</v>
      </c>
      <c r="R117" s="109">
        <f t="shared" si="125"/>
        <v>-4.037313461851344E-2</v>
      </c>
      <c r="S117" s="104">
        <f t="shared" si="108"/>
        <v>3.1056696949609552E-2</v>
      </c>
      <c r="X117" s="116">
        <f>Tabelle0!O116/F117*1000000</f>
        <v>63344.877309002317</v>
      </c>
      <c r="Y117" s="111">
        <f t="shared" si="113"/>
        <v>7.313762050412187E-2</v>
      </c>
      <c r="Z117" s="118">
        <f t="shared" si="126"/>
        <v>-3.8577051328268164E-2</v>
      </c>
      <c r="AA117" s="113">
        <f t="shared" si="109"/>
        <v>-1.0513890438424212E-2</v>
      </c>
    </row>
    <row r="118" spans="1:30">
      <c r="A118" s="32">
        <f>Tabelle0!$A117</f>
        <v>41728</v>
      </c>
      <c r="B118" s="42">
        <f>Tabelle0!G117</f>
        <v>1669719</v>
      </c>
      <c r="C118" s="224">
        <f t="shared" si="110"/>
        <v>-4.3073662048989103E-2</v>
      </c>
      <c r="D118" s="225">
        <f t="shared" si="124"/>
        <v>-1.1918488525469062E-2</v>
      </c>
      <c r="E118" s="223">
        <f t="shared" si="105"/>
        <v>6.2640807692013967E-2</v>
      </c>
      <c r="F118" s="93">
        <v>40223000</v>
      </c>
      <c r="G118" s="96">
        <f>Tabelle0!B117/F118*1000000</f>
        <v>5360.6642965467518</v>
      </c>
      <c r="H118" s="96">
        <f t="shared" si="117"/>
        <v>41511.54811923526</v>
      </c>
      <c r="I118" s="100">
        <f t="shared" si="106"/>
        <v>996277.15486164624</v>
      </c>
      <c r="J118" s="100">
        <f t="shared" si="111"/>
        <v>-3588.9913730951957</v>
      </c>
      <c r="K118" s="100">
        <f t="shared" si="107"/>
        <v>51920.156890043872</v>
      </c>
      <c r="P118" s="107">
        <f>Tabelle0!K117/F118*1000000</f>
        <v>62603.162369788428</v>
      </c>
      <c r="Q118" s="74">
        <f t="shared" si="112"/>
        <v>-1.6931804437181341E-2</v>
      </c>
      <c r="R118" s="109">
        <f t="shared" si="125"/>
        <v>-3.2521380668076194E-2</v>
      </c>
      <c r="S118" s="104">
        <f t="shared" si="108"/>
        <v>3.1530656856445072E-2</v>
      </c>
      <c r="X118" s="116">
        <f>Tabelle0!O117/F118*1000000</f>
        <v>63126.271038957806</v>
      </c>
      <c r="Y118" s="111">
        <f t="shared" si="113"/>
        <v>-4.1412586967964682E-2</v>
      </c>
      <c r="Z118" s="118">
        <f t="shared" si="126"/>
        <v>-3.9433475680772379E-2</v>
      </c>
      <c r="AA118" s="113">
        <f t="shared" si="109"/>
        <v>-1.0509370053441769E-2</v>
      </c>
    </row>
    <row r="119" spans="1:30">
      <c r="A119" s="32">
        <f>Tabelle0!$A118</f>
        <v>41759</v>
      </c>
      <c r="B119" s="42">
        <f>Tabelle0!G118</f>
        <v>1706964</v>
      </c>
      <c r="C119" s="224">
        <f t="shared" si="110"/>
        <v>0.26767378223521465</v>
      </c>
      <c r="D119" s="225">
        <f t="shared" si="124"/>
        <v>5.7780187483317702E-2</v>
      </c>
      <c r="E119" s="223">
        <f t="shared" si="105"/>
        <v>6.4706451059582948E-2</v>
      </c>
      <c r="F119" s="93">
        <v>40223000</v>
      </c>
      <c r="G119" s="96">
        <f>Tabelle0!B118/F119*1000000</f>
        <v>5396.1166496780452</v>
      </c>
      <c r="H119" s="96">
        <f t="shared" si="117"/>
        <v>42437.510876861495</v>
      </c>
      <c r="I119" s="100">
        <f t="shared" si="106"/>
        <v>1018500.2610446759</v>
      </c>
      <c r="J119" s="100">
        <f t="shared" si="111"/>
        <v>22223.106183029711</v>
      </c>
      <c r="K119" s="100">
        <f t="shared" si="107"/>
        <v>54951.316562668653</v>
      </c>
      <c r="P119" s="107">
        <f>Tabelle0!K118/F119*1000000</f>
        <v>63403.102702433935</v>
      </c>
      <c r="Q119" s="74">
        <f t="shared" si="112"/>
        <v>0.15333544869577587</v>
      </c>
      <c r="R119" s="109">
        <f t="shared" si="125"/>
        <v>1.3631159141827887E-2</v>
      </c>
      <c r="S119" s="104">
        <f t="shared" si="108"/>
        <v>3.1852085900711646E-2</v>
      </c>
      <c r="X119" s="116">
        <f>Tabelle0!O118/F119*1000000</f>
        <v>63992.765333267031</v>
      </c>
      <c r="Y119" s="111">
        <f t="shared" si="113"/>
        <v>0.1647163908239353</v>
      </c>
      <c r="Z119" s="118">
        <f t="shared" si="126"/>
        <v>1.1198032208418418E-2</v>
      </c>
      <c r="AA119" s="113">
        <f t="shared" si="109"/>
        <v>-1.0440698016232153E-2</v>
      </c>
    </row>
    <row r="120" spans="1:30">
      <c r="A120" s="32">
        <f>Tabelle0!$A119</f>
        <v>41789</v>
      </c>
      <c r="B120" s="42">
        <f>Tabelle0!G119</f>
        <v>1719993</v>
      </c>
      <c r="C120" s="224">
        <f t="shared" si="110"/>
        <v>9.1594198823173656E-2</v>
      </c>
      <c r="D120" s="225">
        <f t="shared" si="124"/>
        <v>6.4895811749981644E-2</v>
      </c>
      <c r="E120" s="223">
        <f t="shared" si="105"/>
        <v>6.9068309392114058E-2</v>
      </c>
      <c r="F120" s="93">
        <v>40223000</v>
      </c>
      <c r="G120" s="96">
        <f>Tabelle0!B119/F120*1000000</f>
        <v>5427.5663177783854</v>
      </c>
      <c r="H120" s="96">
        <f t="shared" si="117"/>
        <v>42761.43002759615</v>
      </c>
      <c r="I120" s="100">
        <f t="shared" si="106"/>
        <v>1026274.3206623076</v>
      </c>
      <c r="J120" s="100">
        <f t="shared" si="111"/>
        <v>7774.059617631603</v>
      </c>
      <c r="K120" s="100">
        <f t="shared" si="107"/>
        <v>59332.092430018471</v>
      </c>
      <c r="P120" s="107">
        <f>Tabelle0!K119/F120*1000000</f>
        <v>63897.02409069438</v>
      </c>
      <c r="Q120" s="74">
        <f t="shared" si="112"/>
        <v>9.3482123216311663E-2</v>
      </c>
      <c r="R120" s="109">
        <f t="shared" si="125"/>
        <v>2.9686303269956582E-2</v>
      </c>
      <c r="S120" s="104">
        <f t="shared" si="108"/>
        <v>3.7297701534887873E-2</v>
      </c>
      <c r="X120" s="116">
        <f>Tabelle0!O119/F120*1000000</f>
        <v>64432.016507968081</v>
      </c>
      <c r="Y120" s="111">
        <f t="shared" si="113"/>
        <v>8.2368906374990836E-2</v>
      </c>
      <c r="Z120" s="118">
        <f t="shared" si="126"/>
        <v>2.5493698352836703E-2</v>
      </c>
      <c r="AA120" s="113">
        <f t="shared" si="109"/>
        <v>-5.3057364426287723E-3</v>
      </c>
    </row>
    <row r="121" spans="1:30">
      <c r="A121" s="32">
        <f>Tabelle0!$A120</f>
        <v>41820</v>
      </c>
      <c r="B121" s="42">
        <f>Tabelle0!G120</f>
        <v>1713602</v>
      </c>
      <c r="C121" s="224">
        <f t="shared" si="110"/>
        <v>-4.4588553558067456E-2</v>
      </c>
      <c r="D121" s="225">
        <f t="shared" si="124"/>
        <v>4.6447472366840881E-2</v>
      </c>
      <c r="E121" s="223">
        <f t="shared" si="105"/>
        <v>6.4392701812620912E-2</v>
      </c>
      <c r="F121" s="93">
        <v>40223000</v>
      </c>
      <c r="G121" s="96">
        <f>Tabelle0!B120/F121*1000000</f>
        <v>5475.8968749223086</v>
      </c>
      <c r="H121" s="96">
        <f t="shared" si="117"/>
        <v>42602.540834845735</v>
      </c>
      <c r="I121" s="100">
        <f t="shared" si="106"/>
        <v>1022460.9800362976</v>
      </c>
      <c r="J121" s="100">
        <f t="shared" si="111"/>
        <v>-3813.3406260099728</v>
      </c>
      <c r="K121" s="100">
        <f t="shared" si="107"/>
        <v>54879.881696578581</v>
      </c>
      <c r="P121" s="107">
        <f>Tabelle0!K120/F121*1000000</f>
        <v>63666.360042761604</v>
      </c>
      <c r="Q121" s="74">
        <f t="shared" si="112"/>
        <v>-4.3319209534148584E-2</v>
      </c>
      <c r="R121" s="109">
        <f t="shared" si="125"/>
        <v>1.7429413136519134E-2</v>
      </c>
      <c r="S121" s="104">
        <f t="shared" si="108"/>
        <v>3.6247952108209525E-2</v>
      </c>
      <c r="X121" s="116">
        <f>Tabelle0!O120/F121*1000000</f>
        <v>64277.328891430268</v>
      </c>
      <c r="Y121" s="111">
        <f t="shared" si="113"/>
        <v>-2.8809456836170977E-2</v>
      </c>
      <c r="Z121" s="118">
        <f t="shared" si="126"/>
        <v>1.6392168348954073E-2</v>
      </c>
      <c r="AA121" s="113">
        <f t="shared" si="109"/>
        <v>-1.0636989749977288E-2</v>
      </c>
    </row>
    <row r="122" spans="1:30">
      <c r="A122" s="32">
        <f>Tabelle0!$A121</f>
        <v>41850</v>
      </c>
      <c r="B122" s="42">
        <f>Tabelle0!G121</f>
        <v>1722085</v>
      </c>
      <c r="C122" s="224">
        <f t="shared" si="110"/>
        <v>5.9404692571552786E-2</v>
      </c>
      <c r="D122" s="225">
        <f t="shared" ref="D122:D127" si="127">(B122/B$115-1)*12/MONTH(A122)</f>
        <v>4.8495589382991131E-2</v>
      </c>
      <c r="E122" s="223">
        <f t="shared" si="105"/>
        <v>6.2939320394342024E-2</v>
      </c>
      <c r="F122" s="93">
        <v>40223000</v>
      </c>
      <c r="G122" s="96">
        <f>Tabelle0!B121/F122*1000000</f>
        <v>5535.3404768416085</v>
      </c>
      <c r="H122" s="96">
        <f t="shared" si="117"/>
        <v>42813.440071600824</v>
      </c>
      <c r="I122" s="100">
        <f t="shared" si="106"/>
        <v>1027522.5617184198</v>
      </c>
      <c r="J122" s="100">
        <f t="shared" si="111"/>
        <v>5061.5816821221961</v>
      </c>
      <c r="K122" s="100">
        <f t="shared" si="107"/>
        <v>53822.0132998185</v>
      </c>
      <c r="P122" s="107">
        <f>Tabelle0!K121/F122*1000000</f>
        <v>63857.121547373397</v>
      </c>
      <c r="Q122" s="74">
        <f t="shared" si="112"/>
        <v>3.5955221152960348E-2</v>
      </c>
      <c r="R122" s="109">
        <f t="shared" ref="R122:R127" si="128">(P122/P$115-1)*12/MONTH(A122)</f>
        <v>2.0120719882002876E-2</v>
      </c>
      <c r="S122" s="104">
        <f t="shared" si="108"/>
        <v>3.5809440282999372E-2</v>
      </c>
      <c r="X122" s="116">
        <f>Tabelle0!O121/F122*1000000</f>
        <v>64543.843074857665</v>
      </c>
      <c r="Y122" s="111">
        <f t="shared" si="113"/>
        <v>4.9755804360362532E-2</v>
      </c>
      <c r="Z122" s="118">
        <f t="shared" ref="Z122:Z127" si="129">(X122/X$115-1)*12/MONTH(A122)</f>
        <v>2.1216659602113781E-2</v>
      </c>
      <c r="AA122" s="113">
        <f t="shared" si="109"/>
        <v>-1.4055150629020963E-3</v>
      </c>
    </row>
    <row r="123" spans="1:30">
      <c r="A123" s="32">
        <f>Tabelle0!$A122</f>
        <v>41881</v>
      </c>
      <c r="B123" s="42">
        <f>Tabelle0!G122</f>
        <v>1738102</v>
      </c>
      <c r="C123" s="224">
        <f t="shared" si="110"/>
        <v>0.111611215474265</v>
      </c>
      <c r="D123" s="225">
        <f t="shared" si="127"/>
        <v>5.6779715162455058E-2</v>
      </c>
      <c r="E123" s="223">
        <f t="shared" si="105"/>
        <v>6.4463637961518661E-2</v>
      </c>
      <c r="F123" s="93">
        <v>40223000</v>
      </c>
      <c r="G123" s="96">
        <f>Tabelle0!B122/F123*1000000</f>
        <v>5532.2825249235511</v>
      </c>
      <c r="H123" s="96">
        <f t="shared" si="117"/>
        <v>43211.645078686321</v>
      </c>
      <c r="I123" s="100">
        <f t="shared" si="106"/>
        <v>1037079.4818884716</v>
      </c>
      <c r="J123" s="100">
        <f t="shared" si="111"/>
        <v>9556.9201700518606</v>
      </c>
      <c r="K123" s="100">
        <f t="shared" si="107"/>
        <v>55729.921374610974</v>
      </c>
      <c r="P123" s="107">
        <f>Tabelle0!K122/F123*1000000</f>
        <v>64344.007160082539</v>
      </c>
      <c r="Q123" s="74">
        <f t="shared" si="112"/>
        <v>9.1495313458112015E-2</v>
      </c>
      <c r="R123" s="109">
        <f t="shared" si="128"/>
        <v>2.9176780131185742E-2</v>
      </c>
      <c r="S123" s="104">
        <f t="shared" si="108"/>
        <v>3.7225919059489021E-2</v>
      </c>
      <c r="X123" s="116">
        <f>Tabelle0!O122/F123*1000000</f>
        <v>65119.583322974417</v>
      </c>
      <c r="Y123" s="111">
        <f t="shared" si="113"/>
        <v>0.10704170449516148</v>
      </c>
      <c r="Z123" s="118">
        <f t="shared" si="129"/>
        <v>3.2110388878875296E-2</v>
      </c>
      <c r="AA123" s="113">
        <f t="shared" si="109"/>
        <v>3.7400344216166337E-2</v>
      </c>
    </row>
    <row r="124" spans="1:30">
      <c r="A124" s="32">
        <f>Tabelle0!$A123</f>
        <v>41912</v>
      </c>
      <c r="B124" s="42">
        <f>Tabelle0!G123</f>
        <v>1745676</v>
      </c>
      <c r="C124" s="224">
        <f t="shared" si="110"/>
        <v>5.2291522591884743E-2</v>
      </c>
      <c r="D124" s="225">
        <f t="shared" si="127"/>
        <v>5.6500960266330814E-2</v>
      </c>
      <c r="E124" s="223">
        <f t="shared" si="105"/>
        <v>6.075112201631172E-2</v>
      </c>
      <c r="F124" s="93">
        <v>40223000</v>
      </c>
      <c r="G124" s="96">
        <f>Tabelle0!B123/F124*1000000</f>
        <v>5538.8956567138212</v>
      </c>
      <c r="H124" s="96">
        <f t="shared" si="117"/>
        <v>43399.945304925044</v>
      </c>
      <c r="I124" s="100">
        <f t="shared" si="106"/>
        <v>1041598.6873182011</v>
      </c>
      <c r="J124" s="100">
        <f t="shared" si="111"/>
        <v>4519.2054297294235</v>
      </c>
      <c r="K124" s="100">
        <f t="shared" si="107"/>
        <v>52523.185853247182</v>
      </c>
      <c r="P124" s="107">
        <f>Tabelle0!K123/F124*1000000</f>
        <v>64421.32610695374</v>
      </c>
      <c r="Q124" s="74">
        <f t="shared" si="112"/>
        <v>1.441979452952058E-2</v>
      </c>
      <c r="R124" s="109">
        <f t="shared" si="128"/>
        <v>2.7568279743928652E-2</v>
      </c>
      <c r="S124" s="104">
        <f t="shared" si="108"/>
        <v>3.603156072607927E-2</v>
      </c>
      <c r="X124" s="116">
        <f>Tabelle0!O123/F124*1000000</f>
        <v>65154.21524998136</v>
      </c>
      <c r="Y124" s="111">
        <f t="shared" si="113"/>
        <v>6.3818455659045981E-3</v>
      </c>
      <c r="Z124" s="118">
        <f t="shared" si="129"/>
        <v>2.9266841365796086E-2</v>
      </c>
      <c r="AA124" s="113">
        <f t="shared" si="109"/>
        <v>3.6222447652275225E-2</v>
      </c>
    </row>
    <row r="125" spans="1:30">
      <c r="A125" s="32">
        <f>Tabelle0!$A124</f>
        <v>41942</v>
      </c>
      <c r="B125" s="42">
        <f>Tabelle0!G124</f>
        <v>1772136</v>
      </c>
      <c r="C125" s="224">
        <f t="shared" si="110"/>
        <v>0.18188942277948517</v>
      </c>
      <c r="D125" s="225">
        <f t="shared" si="127"/>
        <v>6.9810576046345926E-2</v>
      </c>
      <c r="E125" s="223">
        <f t="shared" si="105"/>
        <v>5.9189949226139404E-2</v>
      </c>
      <c r="F125" s="93">
        <v>40223000</v>
      </c>
      <c r="G125" s="96">
        <f>Tabelle0!B124/F125*1000000</f>
        <v>5558.6604678915046</v>
      </c>
      <c r="H125" s="96">
        <f t="shared" si="117"/>
        <v>44057.777888272882</v>
      </c>
      <c r="I125" s="100">
        <f t="shared" si="106"/>
        <v>1057386.6693185491</v>
      </c>
      <c r="J125" s="100">
        <f t="shared" si="111"/>
        <v>15787.982000348042</v>
      </c>
      <c r="K125" s="100">
        <f t="shared" si="107"/>
        <v>51839.377604928799</v>
      </c>
      <c r="P125" s="107">
        <f>Tabelle0!K124/F125*1000000</f>
        <v>64840.887054670209</v>
      </c>
      <c r="Q125" s="74">
        <f t="shared" si="112"/>
        <v>7.8153178098799181E-2</v>
      </c>
      <c r="R125" s="109">
        <f t="shared" si="128"/>
        <v>3.2788360730168706E-2</v>
      </c>
      <c r="S125" s="104">
        <f t="shared" si="108"/>
        <v>3.1821125986832843E-2</v>
      </c>
      <c r="X125" s="116">
        <f>Tabelle0!O124/F125*1000000</f>
        <v>65628.272381473289</v>
      </c>
      <c r="Y125" s="111">
        <f t="shared" si="113"/>
        <v>8.7311090404159408E-2</v>
      </c>
      <c r="Z125" s="118">
        <f t="shared" si="129"/>
        <v>3.526291525705734E-2</v>
      </c>
      <c r="AA125" s="113">
        <f t="shared" si="109"/>
        <v>3.0607876991425531E-2</v>
      </c>
    </row>
    <row r="126" spans="1:30">
      <c r="A126" s="32">
        <f>Tabelle0!$A125</f>
        <v>41973</v>
      </c>
      <c r="B126" s="42">
        <f>Tabelle0!G125</f>
        <v>1799944</v>
      </c>
      <c r="C126" s="224">
        <f t="shared" si="110"/>
        <v>0.18830157504841694</v>
      </c>
      <c r="D126" s="225">
        <f t="shared" si="127"/>
        <v>8.1578351821122344E-2</v>
      </c>
      <c r="E126" s="223">
        <f t="shared" si="105"/>
        <v>6.826547460357224E-2</v>
      </c>
      <c r="F126" s="93">
        <v>40223000</v>
      </c>
      <c r="G126" s="96">
        <f>Tabelle0!B125/F126*1000000</f>
        <v>5588.3201153568853</v>
      </c>
      <c r="H126" s="96">
        <f t="shared" si="117"/>
        <v>44749.123635730801</v>
      </c>
      <c r="I126" s="100">
        <f t="shared" si="106"/>
        <v>1073978.9672575393</v>
      </c>
      <c r="J126" s="100">
        <f t="shared" si="111"/>
        <v>16592.297938990174</v>
      </c>
      <c r="K126" s="100">
        <f t="shared" si="107"/>
        <v>61329.579533100827</v>
      </c>
      <c r="P126" s="107">
        <f>Tabelle0!K125/F126*1000000</f>
        <v>65530.691395470254</v>
      </c>
      <c r="Q126" s="74">
        <f t="shared" si="112"/>
        <v>0.12766099394385755</v>
      </c>
      <c r="R126" s="109">
        <f t="shared" si="128"/>
        <v>4.173025122842839E-2</v>
      </c>
      <c r="S126" s="104">
        <f t="shared" si="108"/>
        <v>3.8692039597117089E-2</v>
      </c>
      <c r="X126" s="116">
        <f>Tabelle0!O125/F126*1000000</f>
        <v>66308.604529746663</v>
      </c>
      <c r="Y126" s="111">
        <f t="shared" si="113"/>
        <v>0.1243973897686379</v>
      </c>
      <c r="Z126" s="118">
        <f t="shared" si="129"/>
        <v>4.3698368592474536E-2</v>
      </c>
      <c r="AA126" s="113">
        <f t="shared" si="109"/>
        <v>4.0052344186222388E-2</v>
      </c>
    </row>
    <row r="127" spans="1:30">
      <c r="A127" s="32">
        <f>Tabelle0!$A126</f>
        <v>42003</v>
      </c>
      <c r="B127" s="42">
        <f>Tabelle0!G126</f>
        <v>1787546</v>
      </c>
      <c r="C127" s="224">
        <f t="shared" si="110"/>
        <v>-8.2655904850373219E-2</v>
      </c>
      <c r="D127" s="225">
        <f t="shared" si="127"/>
        <v>6.7377078644707877E-2</v>
      </c>
      <c r="E127" s="223">
        <f t="shared" si="105"/>
        <v>6.7377078644707877E-2</v>
      </c>
      <c r="F127" s="93">
        <v>40223000</v>
      </c>
      <c r="G127" s="96">
        <f>Tabelle0!B126/F127*1000000</f>
        <v>5711.8066777714239</v>
      </c>
      <c r="H127" s="96">
        <f t="shared" si="117"/>
        <v>44440.892026949761</v>
      </c>
      <c r="I127" s="100">
        <f t="shared" si="106"/>
        <v>1066581.4086467943</v>
      </c>
      <c r="J127" s="100">
        <f t="shared" si="111"/>
        <v>-7397.5586107450072</v>
      </c>
      <c r="K127" s="100">
        <f t="shared" si="107"/>
        <v>60070.102208510041</v>
      </c>
      <c r="P127" s="107">
        <f>Tabelle0!K126/F127*1000000</f>
        <v>65432.016507968081</v>
      </c>
      <c r="Q127" s="74">
        <f t="shared" si="112"/>
        <v>-1.8069375201311022E-2</v>
      </c>
      <c r="R127" s="109">
        <f t="shared" si="128"/>
        <v>3.668934878127228E-2</v>
      </c>
      <c r="S127" s="104">
        <f t="shared" si="108"/>
        <v>3.668934878127228E-2</v>
      </c>
      <c r="X127" s="116">
        <f>Tabelle0!O126/F127*1000000</f>
        <v>66133.257091713691</v>
      </c>
      <c r="Y127" s="111">
        <f t="shared" si="113"/>
        <v>-3.1732974495816357E-2</v>
      </c>
      <c r="Z127" s="118">
        <f t="shared" si="129"/>
        <v>3.7306496450557169E-2</v>
      </c>
      <c r="AA127" s="113">
        <f t="shared" si="109"/>
        <v>3.7306496450557169E-2</v>
      </c>
    </row>
    <row r="128" spans="1:30">
      <c r="A128" s="32">
        <f>Tabelle0!$A127</f>
        <v>42034</v>
      </c>
      <c r="B128" s="42">
        <f>Tabelle0!G127</f>
        <v>1815340</v>
      </c>
      <c r="C128" s="224">
        <f t="shared" si="110"/>
        <v>0.18658428929940829</v>
      </c>
      <c r="D128" s="225">
        <f t="shared" ref="D128:D133" si="130">(B128/B$127-1)*12/MONTH(A128)</f>
        <v>0.18658428929940829</v>
      </c>
      <c r="E128" s="223">
        <f t="shared" ref="E128:E133" si="131">B128/B116-1</f>
        <v>8.8694273341221708E-2</v>
      </c>
      <c r="F128" s="93">
        <v>40774000</v>
      </c>
      <c r="G128" s="96">
        <f>Tabelle0!B127/F128*1000000</f>
        <v>5614.8280767155538</v>
      </c>
      <c r="H128" s="96">
        <f t="shared" si="117"/>
        <v>44521.999313287881</v>
      </c>
      <c r="I128" s="100">
        <f t="shared" si="106"/>
        <v>1068527.9835189092</v>
      </c>
      <c r="J128" s="100">
        <f t="shared" si="111"/>
        <v>1946.5748721149284</v>
      </c>
      <c r="K128" s="100">
        <f t="shared" si="107"/>
        <v>73606.470951472642</v>
      </c>
      <c r="P128" s="107">
        <f>Tabelle0!K127/F128*1000000</f>
        <v>65075.293078922849</v>
      </c>
      <c r="Q128" s="74">
        <f t="shared" si="112"/>
        <v>-6.5421813005281493E-2</v>
      </c>
      <c r="R128" s="109">
        <f t="shared" ref="R128:R133" si="132">(P128/P$127-1)*12/MONTH(A128)</f>
        <v>-6.5421813005281493E-2</v>
      </c>
      <c r="S128" s="104">
        <f t="shared" si="108"/>
        <v>4.3757058411395544E-2</v>
      </c>
      <c r="X128" s="116">
        <f>Tabelle0!O127/F128*1000000</f>
        <v>65862.118016382985</v>
      </c>
      <c r="Y128" s="111">
        <f t="shared" si="113"/>
        <v>-4.9198679258398492E-2</v>
      </c>
      <c r="Z128" s="118">
        <f t="shared" ref="Z128:Z133" si="133">(X128/X$127-1)*12/MONTH(A128)</f>
        <v>-4.9198679258398492E-2</v>
      </c>
      <c r="AA128" s="113">
        <f t="shared" si="109"/>
        <v>4.6075663586283566E-2</v>
      </c>
    </row>
    <row r="129" spans="1:27">
      <c r="A129" s="32">
        <f>Tabelle0!$A128</f>
        <v>42063</v>
      </c>
      <c r="B129" s="42">
        <f>Tabelle0!G128</f>
        <v>1839908</v>
      </c>
      <c r="C129" s="224">
        <f t="shared" si="110"/>
        <v>0.16240263531900379</v>
      </c>
      <c r="D129" s="225">
        <f t="shared" si="130"/>
        <v>0.17575603648801241</v>
      </c>
      <c r="E129" s="223">
        <f t="shared" si="131"/>
        <v>9.7971396414944234E-2</v>
      </c>
      <c r="F129" s="93">
        <v>40774000</v>
      </c>
      <c r="G129" s="96">
        <f>Tabelle0!B128/F129*1000000</f>
        <v>5634.4238975817925</v>
      </c>
      <c r="H129" s="96">
        <f t="shared" si="117"/>
        <v>45124.540148133616</v>
      </c>
      <c r="I129" s="100">
        <f t="shared" si="106"/>
        <v>1082988.9635552068</v>
      </c>
      <c r="J129" s="100">
        <f t="shared" si="111"/>
        <v>14460.98003629758</v>
      </c>
      <c r="K129" s="100">
        <f t="shared" si="107"/>
        <v>83122.817320465343</v>
      </c>
      <c r="P129" s="107">
        <f>Tabelle0!K128/F129*1000000</f>
        <v>65768.553489969097</v>
      </c>
      <c r="Q129" s="74">
        <f t="shared" si="112"/>
        <v>0.12783845510254821</v>
      </c>
      <c r="R129" s="109">
        <f t="shared" si="132"/>
        <v>3.0859845069274083E-2</v>
      </c>
      <c r="S129" s="104">
        <f t="shared" si="108"/>
        <v>4.908047208351185E-2</v>
      </c>
      <c r="X129" s="116">
        <f>Tabelle0!O128/F129*1000000</f>
        <v>66593.294746652275</v>
      </c>
      <c r="Y129" s="111">
        <f t="shared" si="113"/>
        <v>0.13321953540955001</v>
      </c>
      <c r="Z129" s="118">
        <f t="shared" si="133"/>
        <v>4.1737335359176342E-2</v>
      </c>
      <c r="AA129" s="113">
        <f t="shared" si="109"/>
        <v>5.1281454407179128E-2</v>
      </c>
    </row>
    <row r="130" spans="1:27">
      <c r="A130" s="32">
        <f>Tabelle0!$A129</f>
        <v>42093</v>
      </c>
      <c r="B130" s="42">
        <f>Tabelle0!G129</f>
        <v>1848732</v>
      </c>
      <c r="C130" s="224">
        <f t="shared" si="110"/>
        <v>5.7550703622136545E-2</v>
      </c>
      <c r="D130" s="225">
        <f t="shared" si="130"/>
        <v>0.13691619684192702</v>
      </c>
      <c r="E130" s="223">
        <f t="shared" si="131"/>
        <v>0.10721145294507628</v>
      </c>
      <c r="F130" s="93">
        <v>40774000</v>
      </c>
      <c r="G130" s="96">
        <f>Tabelle0!B129/F130*1000000</f>
        <v>5688.8948839947025</v>
      </c>
      <c r="H130" s="96">
        <f t="shared" si="117"/>
        <v>45340.952567812819</v>
      </c>
      <c r="I130" s="100">
        <f t="shared" si="106"/>
        <v>1088182.8616275077</v>
      </c>
      <c r="J130" s="100">
        <f t="shared" si="111"/>
        <v>5193.8980723009445</v>
      </c>
      <c r="K130" s="100">
        <f t="shared" si="107"/>
        <v>91905.706765861483</v>
      </c>
      <c r="P130" s="107">
        <f>Tabelle0!K129/F130*1000000</f>
        <v>65985.554520037273</v>
      </c>
      <c r="Q130" s="74">
        <f t="shared" si="112"/>
        <v>3.9593578125680651E-2</v>
      </c>
      <c r="R130" s="109">
        <f t="shared" si="132"/>
        <v>3.3838970070671159E-2</v>
      </c>
      <c r="S130" s="104">
        <f t="shared" si="108"/>
        <v>5.4029094093833718E-2</v>
      </c>
      <c r="X130" s="116">
        <f>Tabelle0!O129/F130*1000000</f>
        <v>66825.354392505033</v>
      </c>
      <c r="Y130" s="111">
        <f t="shared" si="113"/>
        <v>4.1816758891825678E-2</v>
      </c>
      <c r="Z130" s="118">
        <f t="shared" si="133"/>
        <v>4.1860772097254362E-2</v>
      </c>
      <c r="AA130" s="113">
        <f t="shared" si="109"/>
        <v>5.8598160364396801E-2</v>
      </c>
    </row>
    <row r="131" spans="1:27">
      <c r="A131" s="32">
        <f>Tabelle0!$A130</f>
        <v>42124</v>
      </c>
      <c r="B131" s="42">
        <f>Tabelle0!G130</f>
        <v>1879567</v>
      </c>
      <c r="C131" s="224">
        <f t="shared" si="110"/>
        <v>0.20014799332731759</v>
      </c>
      <c r="D131" s="225">
        <f t="shared" si="130"/>
        <v>0.15443686484152042</v>
      </c>
      <c r="E131" s="223">
        <f t="shared" si="131"/>
        <v>0.10111695384319752</v>
      </c>
      <c r="F131" s="93">
        <v>40774000</v>
      </c>
      <c r="G131" s="96">
        <f>Tabelle0!B130/F131*1000000</f>
        <v>5733.2859174964433</v>
      </c>
      <c r="H131" s="96">
        <f t="shared" si="117"/>
        <v>46097.194290479223</v>
      </c>
      <c r="I131" s="100">
        <f t="shared" si="106"/>
        <v>1106332.6629715012</v>
      </c>
      <c r="J131" s="100">
        <f t="shared" si="111"/>
        <v>18149.801343993517</v>
      </c>
      <c r="K131" s="100">
        <f t="shared" si="107"/>
        <v>87832.401926825289</v>
      </c>
      <c r="P131" s="107">
        <f>Tabelle0!K130/F131*1000000</f>
        <v>66697.871192426552</v>
      </c>
      <c r="Q131" s="74">
        <f t="shared" si="112"/>
        <v>0.12954047489402676</v>
      </c>
      <c r="R131" s="109">
        <f t="shared" si="132"/>
        <v>5.8038316042314575E-2</v>
      </c>
      <c r="S131" s="104">
        <f t="shared" si="108"/>
        <v>5.1965414144726552E-2</v>
      </c>
      <c r="X131" s="116">
        <f>Tabelle0!O130/F131*1000000</f>
        <v>67721.268455388243</v>
      </c>
      <c r="Y131" s="111">
        <f t="shared" si="113"/>
        <v>0.16088158233253314</v>
      </c>
      <c r="Z131" s="118">
        <f t="shared" si="133"/>
        <v>7.2036888859365877E-2</v>
      </c>
      <c r="AA131" s="113">
        <f t="shared" si="109"/>
        <v>5.8264447593467716E-2</v>
      </c>
    </row>
    <row r="132" spans="1:27">
      <c r="A132" s="32">
        <f>Tabelle0!$A131</f>
        <v>42154</v>
      </c>
      <c r="B132" s="42">
        <f>Tabelle0!G131</f>
        <v>1909423</v>
      </c>
      <c r="C132" s="224">
        <f t="shared" si="110"/>
        <v>0.1906141148466638</v>
      </c>
      <c r="D132" s="225">
        <f t="shared" si="130"/>
        <v>0.16363483792864653</v>
      </c>
      <c r="E132" s="223">
        <f t="shared" si="131"/>
        <v>0.1101341691506883</v>
      </c>
      <c r="F132" s="93">
        <v>40774000</v>
      </c>
      <c r="G132" s="96">
        <f>Tabelle0!B131/F132*1000000</f>
        <v>5760.3129445234708</v>
      </c>
      <c r="H132" s="96">
        <f t="shared" si="117"/>
        <v>46829.425614362095</v>
      </c>
      <c r="I132" s="100">
        <f t="shared" si="106"/>
        <v>1123906.2147446903</v>
      </c>
      <c r="J132" s="100">
        <f t="shared" si="111"/>
        <v>17573.551773189101</v>
      </c>
      <c r="K132" s="100">
        <f t="shared" si="107"/>
        <v>97631.894082382787</v>
      </c>
      <c r="P132" s="107">
        <f>Tabelle0!K131/F132*1000000</f>
        <v>67356.943150046602</v>
      </c>
      <c r="Q132" s="74">
        <f t="shared" si="112"/>
        <v>0.11857745007517817</v>
      </c>
      <c r="R132" s="109">
        <f t="shared" si="132"/>
        <v>7.0604945217084311E-2</v>
      </c>
      <c r="S132" s="104">
        <f t="shared" si="108"/>
        <v>5.414835993678313E-2</v>
      </c>
      <c r="X132" s="116">
        <f>Tabelle0!O131/F132*1000000</f>
        <v>68153.357531760441</v>
      </c>
      <c r="Y132" s="111">
        <f t="shared" si="113"/>
        <v>7.6564852294255026E-2</v>
      </c>
      <c r="Z132" s="118">
        <f t="shared" si="133"/>
        <v>7.331018113002763E-2</v>
      </c>
      <c r="AA132" s="113">
        <f t="shared" si="109"/>
        <v>5.7756085025402859E-2</v>
      </c>
    </row>
    <row r="133" spans="1:27">
      <c r="A133" s="32">
        <f>Tabelle0!$A132</f>
        <v>42185</v>
      </c>
      <c r="B133" s="42">
        <f>Tabelle0!G132</f>
        <v>1917938</v>
      </c>
      <c r="C133" s="224">
        <f t="shared" si="110"/>
        <v>5.3513548333712357E-2</v>
      </c>
      <c r="D133" s="225">
        <f t="shared" si="130"/>
        <v>0.14588939249675237</v>
      </c>
      <c r="E133" s="223">
        <f t="shared" si="131"/>
        <v>0.11924355830583755</v>
      </c>
      <c r="F133" s="93">
        <v>40774000</v>
      </c>
      <c r="G133" s="96">
        <f>Tabelle0!B132/F133*1000000</f>
        <v>5845.4652474616178</v>
      </c>
      <c r="H133" s="96">
        <f t="shared" si="117"/>
        <v>47038.259675283269</v>
      </c>
      <c r="I133" s="100">
        <f t="shared" si="106"/>
        <v>1128918.2322067984</v>
      </c>
      <c r="J133" s="100">
        <f t="shared" si="111"/>
        <v>5012.0174621080514</v>
      </c>
      <c r="K133" s="100">
        <f t="shared" si="107"/>
        <v>106457.25217050081</v>
      </c>
      <c r="P133" s="107">
        <f>Tabelle0!K132/F133*1000000</f>
        <v>67465.885122872423</v>
      </c>
      <c r="Q133" s="74">
        <f t="shared" si="112"/>
        <v>1.9408595651344562E-2</v>
      </c>
      <c r="R133" s="109">
        <f t="shared" si="132"/>
        <v>6.2167382986176634E-2</v>
      </c>
      <c r="S133" s="104">
        <f t="shared" si="108"/>
        <v>5.9678691817136365E-2</v>
      </c>
      <c r="X133" s="116">
        <f>Tabelle0!O132/F133*1000000</f>
        <v>68215.480453230004</v>
      </c>
      <c r="Y133" s="111">
        <f t="shared" si="113"/>
        <v>1.0938200033466572E-2</v>
      </c>
      <c r="Z133" s="118">
        <f t="shared" si="133"/>
        <v>6.2970537157384765E-2</v>
      </c>
      <c r="AA133" s="113">
        <f t="shared" si="109"/>
        <v>6.1268127187606103E-2</v>
      </c>
    </row>
    <row r="134" spans="1:27">
      <c r="A134" s="32">
        <f>Tabelle0!$A133</f>
        <v>42215</v>
      </c>
      <c r="B134" s="42">
        <f>Tabelle0!G133</f>
        <v>1934750</v>
      </c>
      <c r="C134" s="224">
        <f t="shared" si="110"/>
        <v>0.10518796749425796</v>
      </c>
      <c r="D134" s="225">
        <f t="shared" ref="D134:D135" si="134">(B134/B$127-1)*12/MONTH(A134)</f>
        <v>0.1411710324018037</v>
      </c>
      <c r="E134" s="223">
        <f t="shared" ref="E134:E135" si="135">B134/B122-1</f>
        <v>0.12349274280886258</v>
      </c>
      <c r="F134" s="93">
        <v>40774000</v>
      </c>
      <c r="G134" s="96">
        <f>Tabelle0!B133/F134*1000000</f>
        <v>5925.8105655564823</v>
      </c>
      <c r="H134" s="96">
        <f t="shared" ref="H134:H135" si="136">B134/F134*1000000</f>
        <v>47450.581252759112</v>
      </c>
      <c r="I134" s="100">
        <f t="shared" si="106"/>
        <v>1138813.9500662186</v>
      </c>
      <c r="J134" s="100">
        <f t="shared" si="111"/>
        <v>9895.7178594202269</v>
      </c>
      <c r="K134" s="100">
        <f t="shared" ref="K134:K135" si="137">I134-I122</f>
        <v>111291.38834779884</v>
      </c>
      <c r="P134" s="107">
        <f>Tabelle0!K133/F134*1000000</f>
        <v>67967.503801442086</v>
      </c>
      <c r="Q134" s="74">
        <f t="shared" si="112"/>
        <v>8.9221747137433027E-2</v>
      </c>
      <c r="R134" s="109">
        <f t="shared" ref="R134:R135" si="138">(P134/P$127-1)*12/MONTH(A134)</f>
        <v>6.642848375956957E-2</v>
      </c>
      <c r="S134" s="104">
        <f t="shared" ref="S134:S135" si="139">P134/P122-1</f>
        <v>6.4368423669384223E-2</v>
      </c>
      <c r="X134" s="116">
        <f>Tabelle0!O133/F134*1000000</f>
        <v>68735.615833619464</v>
      </c>
      <c r="Y134" s="111">
        <f t="shared" si="113"/>
        <v>9.1498652845417361E-2</v>
      </c>
      <c r="Z134" s="118">
        <f t="shared" ref="Z134:Z135" si="140">(X134/X$127-1)*12/MONTH(A134)</f>
        <v>6.7457533635593217E-2</v>
      </c>
      <c r="AA134" s="113">
        <f t="shared" ref="AA134:AA135" si="141">X134/X122-1</f>
        <v>6.4944579669670377E-2</v>
      </c>
    </row>
    <row r="135" spans="1:27">
      <c r="A135" s="32">
        <f>Tabelle0!$A134</f>
        <v>42246</v>
      </c>
      <c r="B135" s="42">
        <f>Tabelle0!G134</f>
        <v>1948142</v>
      </c>
      <c r="C135" s="224">
        <f t="shared" si="110"/>
        <v>8.3061894301588168E-2</v>
      </c>
      <c r="D135" s="225">
        <f t="shared" si="134"/>
        <v>0.13476240611430435</v>
      </c>
      <c r="E135" s="223">
        <f t="shared" si="135"/>
        <v>0.12084446137223237</v>
      </c>
      <c r="F135" s="93">
        <v>40774000</v>
      </c>
      <c r="G135" s="96">
        <f>Tabelle0!B134/F135*1000000</f>
        <v>5914.3326629715011</v>
      </c>
      <c r="H135" s="96">
        <f t="shared" si="136"/>
        <v>47779.025849806247</v>
      </c>
      <c r="I135" s="100">
        <f t="shared" si="106"/>
        <v>1146696.6203953498</v>
      </c>
      <c r="J135" s="100">
        <f t="shared" si="111"/>
        <v>7882.670329131186</v>
      </c>
      <c r="K135" s="100">
        <f t="shared" si="137"/>
        <v>109617.13850687817</v>
      </c>
      <c r="P135" s="107">
        <f>Tabelle0!K134/F135*1000000</f>
        <v>68203.830872614897</v>
      </c>
      <c r="Q135" s="74">
        <f t="shared" si="112"/>
        <v>4.1724716893509317E-2</v>
      </c>
      <c r="R135" s="109">
        <f t="shared" si="138"/>
        <v>6.3542616732038315E-2</v>
      </c>
      <c r="S135" s="104">
        <f t="shared" si="139"/>
        <v>5.9987307021917902E-2</v>
      </c>
      <c r="X135" s="116">
        <f>Tabelle0!O134/F135*1000000</f>
        <v>68991.882081718752</v>
      </c>
      <c r="Y135" s="111">
        <f t="shared" si="113"/>
        <v>4.4739469340542293E-2</v>
      </c>
      <c r="Z135" s="118">
        <f t="shared" si="140"/>
        <v>6.4837839138348841E-2</v>
      </c>
      <c r="AA135" s="113">
        <f t="shared" si="141"/>
        <v>5.9464427767279338E-2</v>
      </c>
    </row>
    <row r="136" spans="1:27">
      <c r="A136" s="32">
        <f>Tabelle0!$A135</f>
        <v>42277</v>
      </c>
      <c r="B136" s="42">
        <f>Tabelle0!G135</f>
        <v>1961744</v>
      </c>
      <c r="C136" s="224">
        <f t="shared" ref="C136" si="142">(B136/B135-1)*12</f>
        <v>8.3784446924300759E-2</v>
      </c>
      <c r="D136" s="225">
        <f t="shared" ref="D136" si="143">(B136/B$127-1)*12/MONTH(A136)</f>
        <v>0.12993455832744991</v>
      </c>
      <c r="E136" s="223">
        <f t="shared" ref="E136" si="144">B136/B124-1</f>
        <v>0.12377325460165567</v>
      </c>
      <c r="F136" s="93">
        <v>40774000</v>
      </c>
      <c r="G136" s="96">
        <f>Tabelle0!B135/F136*1000000</f>
        <v>5894.4180114779019</v>
      </c>
      <c r="H136" s="96">
        <f t="shared" ref="H136" si="145">B136/F136*1000000</f>
        <v>48112.620787756903</v>
      </c>
      <c r="I136" s="100">
        <f t="shared" ref="I136" si="146">H136*24</f>
        <v>1154702.8989061657</v>
      </c>
      <c r="J136" s="100">
        <f t="shared" ref="J136" si="147">I136-I135</f>
        <v>8006.2785108159296</v>
      </c>
      <c r="K136" s="100">
        <f t="shared" ref="K136" si="148">I136-I124</f>
        <v>113104.21158796467</v>
      </c>
      <c r="P136" s="107">
        <f>Tabelle0!K135/F136*1000000</f>
        <v>68469.514886937759</v>
      </c>
      <c r="Q136" s="74">
        <f t="shared" ref="Q136" si="149">(P136/P135-1)*12</f>
        <v>4.6745294671628912E-2</v>
      </c>
      <c r="R136" s="109">
        <f t="shared" ref="R136" si="150">(P136/P$127-1)*12/MONTH(A136)</f>
        <v>6.1896271195203724E-2</v>
      </c>
      <c r="S136" s="104">
        <f t="shared" ref="S136" si="151">P136/P124-1</f>
        <v>6.2839264954948737E-2</v>
      </c>
      <c r="X136" s="116">
        <f>Tabelle0!O135/F136*1000000</f>
        <v>69471.378819836173</v>
      </c>
      <c r="Y136" s="111">
        <f t="shared" ref="Y136" si="152">(X136/X135-1)*12</f>
        <v>8.3400549221047449E-2</v>
      </c>
      <c r="Z136" s="118">
        <f t="shared" ref="Z136" si="153">(X136/X$127-1)*12/MONTH(A136)</f>
        <v>6.7300918880459193E-2</v>
      </c>
      <c r="AA136" s="113">
        <f t="shared" ref="AA136" si="154">X136/X124-1</f>
        <v>6.6260694773022433E-2</v>
      </c>
    </row>
    <row r="137" spans="1:27">
      <c r="A137" s="32">
        <f>Tabelle0!$A136</f>
        <v>42307</v>
      </c>
      <c r="B137" s="42">
        <f>Tabelle0!G136</f>
        <v>1992814</v>
      </c>
      <c r="C137" s="224">
        <f t="shared" ref="C137" si="155">(B137/B136-1)*12</f>
        <v>0.19005537929515803</v>
      </c>
      <c r="D137" s="225">
        <f t="shared" ref="D137" si="156">(B137/B$127-1)*12/MONTH(A137)</f>
        <v>0.13779874755670612</v>
      </c>
      <c r="E137" s="223">
        <f t="shared" ref="E137" si="157">B137/B125-1</f>
        <v>0.12452656003828144</v>
      </c>
      <c r="F137" s="93">
        <v>40774000</v>
      </c>
      <c r="G137" s="96">
        <f>Tabelle0!B136/F137*1000000</f>
        <v>5887.8697209005741</v>
      </c>
      <c r="H137" s="96">
        <f t="shared" ref="H137" si="158">B137/F137*1000000</f>
        <v>48874.625987148676</v>
      </c>
      <c r="I137" s="100">
        <f t="shared" ref="I137" si="159">H137*24</f>
        <v>1172991.0236915683</v>
      </c>
      <c r="J137" s="100">
        <f t="shared" ref="J137" si="160">I137-I136</f>
        <v>18288.124785402557</v>
      </c>
      <c r="K137" s="100">
        <f t="shared" ref="K137" si="161">I137-I125</f>
        <v>115604.35437301919</v>
      </c>
      <c r="P137" s="107">
        <f>Tabelle0!K136/F137*1000000</f>
        <v>69174.964438122333</v>
      </c>
      <c r="Q137" s="74">
        <f t="shared" ref="Q137" si="162">(P137/P136-1)*12</f>
        <v>0.12363742649840148</v>
      </c>
      <c r="R137" s="109">
        <f t="shared" ref="R137" si="163">(P137/P$127-1)*12/MONTH(A137)</f>
        <v>6.864433890155501E-2</v>
      </c>
      <c r="S137" s="104">
        <f t="shared" ref="S137" si="164">P137/P125-1</f>
        <v>6.6841734904056427E-2</v>
      </c>
      <c r="X137" s="116">
        <f>Tabelle0!O136/F137*1000000</f>
        <v>70257.811350370335</v>
      </c>
      <c r="Y137" s="111">
        <f t="shared" ref="Y137" si="165">(X137/X136-1)*12</f>
        <v>0.13584285394542128</v>
      </c>
      <c r="Z137" s="118">
        <f t="shared" ref="Z137" si="166">(X137/X$127-1)*12/MONTH(A137)</f>
        <v>7.4840788553995452E-2</v>
      </c>
      <c r="AA137" s="113">
        <f t="shared" ref="AA137" si="167">X137/X125-1</f>
        <v>7.0541838157604175E-2</v>
      </c>
    </row>
    <row r="138" spans="1:27">
      <c r="A138" s="32">
        <f>Tabelle0!$A137</f>
        <v>42338</v>
      </c>
      <c r="B138" s="42">
        <f>Tabelle0!G137</f>
        <v>2030208</v>
      </c>
      <c r="C138" s="224">
        <f t="shared" ref="C138:C139" si="168">(B138/B137-1)*12</f>
        <v>0.22517304675699901</v>
      </c>
      <c r="D138" s="225">
        <f t="shared" ref="D138:D139" si="169">(B138/B$127-1)*12/MONTH(A138)</f>
        <v>0.14809251444056937</v>
      </c>
      <c r="E138" s="223">
        <f t="shared" ref="E138:E139" si="170">B138/B126-1</f>
        <v>0.12792842443987151</v>
      </c>
      <c r="F138" s="93">
        <v>40774000</v>
      </c>
      <c r="G138" s="96">
        <f>Tabelle0!B137/F138*1000000</f>
        <v>5931.5495168489724</v>
      </c>
      <c r="H138" s="96">
        <f t="shared" ref="H138:H139" si="171">B138/F138*1000000</f>
        <v>49791.730024034929</v>
      </c>
      <c r="I138" s="100">
        <f t="shared" ref="I138:I139" si="172">H138*24</f>
        <v>1195001.5205768384</v>
      </c>
      <c r="J138" s="100">
        <f t="shared" ref="J138:J139" si="173">I138-I137</f>
        <v>22010.496885270113</v>
      </c>
      <c r="K138" s="100">
        <f t="shared" ref="K138:K139" si="174">I138-I126</f>
        <v>121022.55331929913</v>
      </c>
      <c r="P138" s="107">
        <f>Tabelle0!K137/F138*1000000</f>
        <v>70287.97763280521</v>
      </c>
      <c r="Q138" s="74">
        <f t="shared" ref="Q138:Q139" si="175">(P138/P137-1)*12</f>
        <v>0.19307792124912115</v>
      </c>
      <c r="R138" s="109">
        <f t="shared" ref="R138:R139" si="176">(P138/P$127-1)*12/MONTH(A138)</f>
        <v>8.096055140744228E-2</v>
      </c>
      <c r="S138" s="104">
        <f t="shared" ref="S138:S139" si="177">P138/P126-1</f>
        <v>7.2596307715193653E-2</v>
      </c>
      <c r="X138" s="116">
        <f>Tabelle0!O137/F138*1000000</f>
        <v>71413.768578015399</v>
      </c>
      <c r="Y138" s="111">
        <f t="shared" ref="Y138:Y139" si="178">(X138/X137-1)*12</f>
        <v>0.19743693213790348</v>
      </c>
      <c r="Z138" s="118">
        <f t="shared" ref="Z138:Z139" si="179">(X138/X$127-1)*12/MONTH(A138)</f>
        <v>8.710531188669042E-2</v>
      </c>
      <c r="AA138" s="113">
        <f t="shared" ref="AA138:AA139" si="180">X138/X126-1</f>
        <v>7.6990974014217395E-2</v>
      </c>
    </row>
    <row r="139" spans="1:27">
      <c r="A139" s="32">
        <f>Tabelle0!$A138</f>
        <v>42368</v>
      </c>
      <c r="B139" s="42">
        <f>Tabelle0!G138</f>
        <v>2010216</v>
      </c>
      <c r="C139" s="224">
        <f t="shared" si="168"/>
        <v>-0.11816720257234792</v>
      </c>
      <c r="D139" s="225">
        <f t="shared" si="169"/>
        <v>0.12456742371944562</v>
      </c>
      <c r="E139" s="223">
        <f t="shared" si="170"/>
        <v>0.12456742371944562</v>
      </c>
      <c r="F139" s="93">
        <v>40774000</v>
      </c>
      <c r="G139" s="96">
        <f>Tabelle0!B138/F139*1000000</f>
        <v>5988.2032667876592</v>
      </c>
      <c r="H139" s="96">
        <f t="shared" si="171"/>
        <v>49301.417570020109</v>
      </c>
      <c r="I139" s="100">
        <f t="shared" si="172"/>
        <v>1183234.0216804827</v>
      </c>
      <c r="J139" s="100">
        <f t="shared" si="173"/>
        <v>-11767.498896355741</v>
      </c>
      <c r="K139" s="100">
        <f t="shared" si="174"/>
        <v>116652.61303368839</v>
      </c>
      <c r="P139" s="107">
        <f>Tabelle0!K138/F139*1000000</f>
        <v>70020.159905822336</v>
      </c>
      <c r="Q139" s="74">
        <f t="shared" si="175"/>
        <v>-4.5723505385002028E-2</v>
      </c>
      <c r="R139" s="109">
        <f t="shared" si="176"/>
        <v>7.0120770269941568E-2</v>
      </c>
      <c r="S139" s="104">
        <f t="shared" si="177"/>
        <v>7.0120770269941568E-2</v>
      </c>
      <c r="X139" s="116">
        <f>Tabelle0!O138/F139*1000000</f>
        <v>71036.542894982093</v>
      </c>
      <c r="Y139" s="111">
        <f t="shared" si="178"/>
        <v>-6.3387051076215783E-2</v>
      </c>
      <c r="Z139" s="118">
        <f t="shared" si="179"/>
        <v>7.4142511935689548E-2</v>
      </c>
      <c r="AA139" s="113">
        <f t="shared" si="180"/>
        <v>7.4142511935689548E-2</v>
      </c>
    </row>
    <row r="140" spans="1:27">
      <c r="A140" s="32">
        <f>Tabelle0!$A139</f>
        <v>42399</v>
      </c>
      <c r="B140" s="42">
        <f>Tabelle0!G139</f>
        <v>2035862</v>
      </c>
      <c r="C140" s="224">
        <f t="shared" ref="C140:C141" si="181">(B140/B139-1)*12</f>
        <v>0.15309399586909933</v>
      </c>
      <c r="D140" s="225">
        <f>(B140/B$139-1)*12/MONTH(A140)</f>
        <v>0.15309399586909933</v>
      </c>
      <c r="E140" s="223">
        <f t="shared" ref="E140:E141" si="182">B140/B128-1</f>
        <v>0.12147696850176826</v>
      </c>
      <c r="F140" s="93">
        <v>40960000</v>
      </c>
      <c r="G140" s="96">
        <f>Tabelle0!B139/F140*1000000</f>
        <v>5913.623046875</v>
      </c>
      <c r="H140" s="96">
        <f t="shared" ref="H140:H141" si="183">B140/F140*1000000</f>
        <v>49703.662109375</v>
      </c>
      <c r="I140" s="100">
        <f t="shared" ref="I140:I141" si="184">H140*24</f>
        <v>1192887.890625</v>
      </c>
      <c r="J140" s="100">
        <f t="shared" ref="J140:J141" si="185">I140-I139</f>
        <v>9653.8689445173368</v>
      </c>
      <c r="K140" s="100">
        <f t="shared" ref="K140:K141" si="186">I140-I128</f>
        <v>124359.9071060908</v>
      </c>
      <c r="P140" s="107">
        <f>Tabelle0!K139/F140*1000000</f>
        <v>70215.0390625</v>
      </c>
      <c r="Q140" s="74">
        <f t="shared" ref="Q140:Q141" si="187">(P140/P139-1)*12</f>
        <v>3.3398236783195756E-2</v>
      </c>
      <c r="R140" s="109">
        <f>(P140/P$139-1)*12/MONTH(A140)</f>
        <v>3.3398236783195756E-2</v>
      </c>
      <c r="S140" s="104">
        <f t="shared" ref="S140:S141" si="188">P140/P128-1</f>
        <v>7.8981526481082476E-2</v>
      </c>
      <c r="X140" s="116">
        <f>Tabelle0!O139/F140*1000000</f>
        <v>71261.42578125</v>
      </c>
      <c r="Y140" s="111">
        <f t="shared" ref="Y140:Y141" si="189">(X140/X139-1)*12</f>
        <v>3.798882272754156E-2</v>
      </c>
      <c r="Z140" s="118">
        <f>(X140/X$139-1)*12/MONTH(A140)</f>
        <v>3.798882272754156E-2</v>
      </c>
      <c r="AA140" s="113">
        <f t="shared" ref="AA140:AA141" si="190">X140/X128-1</f>
        <v>8.1978957365506533E-2</v>
      </c>
    </row>
    <row r="141" spans="1:27">
      <c r="A141" s="32">
        <f>Tabelle0!$A140</f>
        <v>42429</v>
      </c>
      <c r="B141" s="42">
        <f>Tabelle0!G140</f>
        <v>2049625</v>
      </c>
      <c r="C141" s="224">
        <f t="shared" si="181"/>
        <v>8.1123376731820684E-2</v>
      </c>
      <c r="D141" s="225">
        <f>(B141/B$139-1)*12/MONTH(A141)</f>
        <v>0.11762616554638861</v>
      </c>
      <c r="E141" s="223">
        <f t="shared" si="182"/>
        <v>0.11398232955126009</v>
      </c>
      <c r="F141" s="93">
        <v>40960000</v>
      </c>
      <c r="G141" s="96">
        <f>Tabelle0!B140/F141*1000000</f>
        <v>5924.072265625</v>
      </c>
      <c r="H141" s="96">
        <f t="shared" si="183"/>
        <v>50039.6728515625</v>
      </c>
      <c r="I141" s="100">
        <f t="shared" si="184"/>
        <v>1200952.1484375</v>
      </c>
      <c r="J141" s="100">
        <f t="shared" si="185"/>
        <v>8064.2578125</v>
      </c>
      <c r="K141" s="100">
        <f t="shared" si="186"/>
        <v>117963.18488229322</v>
      </c>
      <c r="P141" s="107">
        <f>Tabelle0!K140/F141*1000000</f>
        <v>70495.3125</v>
      </c>
      <c r="Q141" s="74">
        <f t="shared" si="187"/>
        <v>4.78997276780877E-2</v>
      </c>
      <c r="R141" s="109">
        <f>(P141/P$139-1)*12/MONTH(A141)</f>
        <v>4.0715639165927797E-2</v>
      </c>
      <c r="S141" s="104">
        <f t="shared" si="188"/>
        <v>7.1869590544542117E-2</v>
      </c>
      <c r="X141" s="116">
        <f>Tabelle0!O140/F141*1000000</f>
        <v>71594.4580078125</v>
      </c>
      <c r="Y141" s="111">
        <f t="shared" si="189"/>
        <v>5.6080644962363202E-2</v>
      </c>
      <c r="Z141" s="118">
        <f>(X141/X$139-1)*12/MONTH(A141)</f>
        <v>4.7123502081614976E-2</v>
      </c>
      <c r="AA141" s="113">
        <f t="shared" si="190"/>
        <v>7.5100102498106835E-2</v>
      </c>
    </row>
    <row r="142" spans="1:27">
      <c r="A142" s="32">
        <f>Tabelle0!$A141</f>
        <v>42459</v>
      </c>
      <c r="B142" s="42">
        <f>Tabelle0!G141</f>
        <v>2036404</v>
      </c>
      <c r="C142" s="224">
        <f t="shared" ref="C142:C143" si="191">(B142/B141-1)*12</f>
        <v>-7.7405379032749355E-2</v>
      </c>
      <c r="D142" s="225">
        <f t="shared" ref="D142:D143" si="192">(B142/B$139-1)*12/MONTH(A142)</f>
        <v>5.2109823023993584E-2</v>
      </c>
      <c r="E142" s="223">
        <f t="shared" ref="E142:E143" si="193">B142/B130-1</f>
        <v>0.10151390250182279</v>
      </c>
      <c r="F142" s="93">
        <v>40960000</v>
      </c>
      <c r="G142" s="96">
        <f>Tabelle0!B141/F142*1000000</f>
        <v>5939.0380859375</v>
      </c>
      <c r="H142" s="96">
        <f t="shared" ref="H142:H143" si="194">B142/F142*1000000</f>
        <v>49716.89453125</v>
      </c>
      <c r="I142" s="100">
        <f t="shared" ref="I142:I143" si="195">H142*24</f>
        <v>1193205.46875</v>
      </c>
      <c r="J142" s="100">
        <f t="shared" ref="J142:J143" si="196">I142-I141</f>
        <v>-7746.6796875</v>
      </c>
      <c r="K142" s="100">
        <f t="shared" ref="K142:K143" si="197">I142-I130</f>
        <v>105022.60712249228</v>
      </c>
      <c r="P142" s="107">
        <f>Tabelle0!K141/F142*1000000</f>
        <v>70419.189453125</v>
      </c>
      <c r="Q142" s="74">
        <f t="shared" ref="Q142:Q143" si="198">(P142/P141-1)*12</f>
        <v>-1.2957975929249965E-2</v>
      </c>
      <c r="R142" s="109">
        <f t="shared" ref="R142:R143" si="199">(P142/P$139-1)*12/MONTH(A142)</f>
        <v>2.2795123452409527E-2</v>
      </c>
      <c r="S142" s="104">
        <f t="shared" ref="S142:S143" si="200">P142/P130-1</f>
        <v>6.7190993018652279E-2</v>
      </c>
      <c r="X142" s="116">
        <f>Tabelle0!O141/F142*1000000</f>
        <v>71434.326171875</v>
      </c>
      <c r="Y142" s="111">
        <f t="shared" ref="Y142:Y143" si="201">(X142/X141-1)*12</f>
        <v>-2.6839815325375049E-2</v>
      </c>
      <c r="Z142" s="118">
        <f t="shared" ref="Z142:Z143" si="202">(X142/X$139-1)*12/MONTH(A142)</f>
        <v>2.2398797051876862E-2</v>
      </c>
      <c r="AA142" s="113">
        <f t="shared" ref="AA142:AA143" si="203">X142/X130-1</f>
        <v>6.8970405338948604E-2</v>
      </c>
    </row>
    <row r="143" spans="1:27">
      <c r="A143" s="32">
        <f>Tabelle0!$A142</f>
        <v>42490</v>
      </c>
      <c r="B143" s="42">
        <f>Tabelle0!G142</f>
        <v>2061552</v>
      </c>
      <c r="C143" s="224">
        <f t="shared" si="191"/>
        <v>0.14819063407850397</v>
      </c>
      <c r="D143" s="225">
        <f t="shared" si="192"/>
        <v>7.6612662519848884E-2</v>
      </c>
      <c r="E143" s="223">
        <f t="shared" si="193"/>
        <v>9.6822832067172904E-2</v>
      </c>
      <c r="F143" s="93">
        <v>40960000</v>
      </c>
      <c r="G143" s="96">
        <f>Tabelle0!B142/F143*1000000</f>
        <v>5962.451171875</v>
      </c>
      <c r="H143" s="96">
        <f t="shared" si="194"/>
        <v>50330.859375</v>
      </c>
      <c r="I143" s="100">
        <f t="shared" si="195"/>
        <v>1207940.625</v>
      </c>
      <c r="J143" s="100">
        <f t="shared" si="196"/>
        <v>14735.15625</v>
      </c>
      <c r="K143" s="100">
        <f t="shared" si="197"/>
        <v>101607.96202849876</v>
      </c>
      <c r="P143" s="107">
        <f>Tabelle0!K142/F143*1000000</f>
        <v>70991.796875</v>
      </c>
      <c r="Q143" s="74">
        <f t="shared" si="198"/>
        <v>9.7576940545075708E-2</v>
      </c>
      <c r="R143" s="109">
        <f t="shared" si="199"/>
        <v>4.1629595125940666E-2</v>
      </c>
      <c r="S143" s="104">
        <f t="shared" si="200"/>
        <v>6.4378751612405472E-2</v>
      </c>
      <c r="X143" s="116">
        <f>Tabelle0!O142/F143*1000000</f>
        <v>72025.5859375</v>
      </c>
      <c r="Y143" s="111">
        <f t="shared" si="201"/>
        <v>9.9323638476392695E-2</v>
      </c>
      <c r="Z143" s="118">
        <f t="shared" si="202"/>
        <v>4.1769053034298675E-2</v>
      </c>
      <c r="AA143" s="113">
        <f t="shared" si="203"/>
        <v>6.3559315711093856E-2</v>
      </c>
    </row>
    <row r="144" spans="1:27">
      <c r="A144" s="32">
        <f>Tabelle0!$A143</f>
        <v>42520</v>
      </c>
      <c r="B144" s="42">
        <f>Tabelle0!G143</f>
        <v>2083244</v>
      </c>
      <c r="C144" s="224">
        <f t="shared" ref="C144:C145" si="204">(B144/B143-1)*12</f>
        <v>0.12626603646184886</v>
      </c>
      <c r="D144" s="225">
        <f t="shared" ref="D144:D145" si="205">(B144/B$139-1)*12/MONTH(A144)</f>
        <v>8.7188242457527029E-2</v>
      </c>
      <c r="E144" s="223">
        <f t="shared" ref="E144:E145" si="206">B144/B132-1</f>
        <v>9.1033259785809673E-2</v>
      </c>
      <c r="F144" s="93">
        <v>40960000</v>
      </c>
      <c r="G144" s="96">
        <f>Tabelle0!B143/F144*1000000</f>
        <v>5949.462890625</v>
      </c>
      <c r="H144" s="96">
        <f t="shared" ref="H144:H145" si="207">B144/F144*1000000</f>
        <v>50860.44921875</v>
      </c>
      <c r="I144" s="100">
        <f t="shared" ref="I144:I145" si="208">H144*24</f>
        <v>1220650.78125</v>
      </c>
      <c r="J144" s="100">
        <f t="shared" ref="J144:J145" si="209">I144-I143</f>
        <v>12710.15625</v>
      </c>
      <c r="K144" s="100">
        <f t="shared" ref="K144:K145" si="210">I144-I132</f>
        <v>96744.56650530966</v>
      </c>
      <c r="P144" s="107">
        <f>Tabelle0!K143/F144*1000000</f>
        <v>71518.701171875</v>
      </c>
      <c r="Q144" s="74">
        <f t="shared" ref="Q144:Q145" si="211">(P144/P143-1)*12</f>
        <v>8.9064537606128091E-2</v>
      </c>
      <c r="R144" s="109">
        <f t="shared" ref="R144:R145" si="212">(P144/P$139-1)*12/MONTH(A144)</f>
        <v>5.136376499801916E-2</v>
      </c>
      <c r="S144" s="104">
        <f t="shared" ref="S144:S145" si="213">P144/P132-1</f>
        <v>6.1786622539528269E-2</v>
      </c>
      <c r="X144" s="116">
        <f>Tabelle0!O143/F144*1000000</f>
        <v>72524.31640625</v>
      </c>
      <c r="Y144" s="111">
        <f t="shared" ref="Y144:Y145" si="214">(X144/X143-1)*12</f>
        <v>8.3092217121195411E-2</v>
      </c>
      <c r="Z144" s="118">
        <f t="shared" ref="Z144:Z145" si="215">(X144/X$139-1)*12/MONTH(A144)</f>
        <v>5.0265064733255649E-2</v>
      </c>
      <c r="AA144" s="113">
        <f t="shared" ref="AA144:AA145" si="216">X144/X132-1</f>
        <v>6.4134167894114746E-2</v>
      </c>
    </row>
    <row r="145" spans="1:27">
      <c r="A145" s="32">
        <f>Tabelle0!$A144</f>
        <v>42551</v>
      </c>
      <c r="B145" s="42">
        <f>Tabelle0!G144</f>
        <v>2086496</v>
      </c>
      <c r="C145" s="224">
        <f t="shared" si="204"/>
        <v>1.8732323242021565E-2</v>
      </c>
      <c r="D145" s="225">
        <f t="shared" si="205"/>
        <v>7.5892341917485506E-2</v>
      </c>
      <c r="E145" s="223">
        <f t="shared" si="206"/>
        <v>8.7885009838691408E-2</v>
      </c>
      <c r="F145" s="93">
        <v>40960000</v>
      </c>
      <c r="G145" s="96">
        <f>Tabelle0!B144/F145*1000000</f>
        <v>5986.8896484375</v>
      </c>
      <c r="H145" s="96">
        <f t="shared" si="207"/>
        <v>50939.84375</v>
      </c>
      <c r="I145" s="100">
        <f t="shared" si="208"/>
        <v>1222556.25</v>
      </c>
      <c r="J145" s="100">
        <f t="shared" si="209"/>
        <v>1905.46875</v>
      </c>
      <c r="K145" s="100">
        <f t="shared" si="210"/>
        <v>93638.017793201609</v>
      </c>
      <c r="P145" s="107">
        <f>Tabelle0!K144/F145*1000000</f>
        <v>71573.9990234375</v>
      </c>
      <c r="Q145" s="74">
        <f t="shared" si="211"/>
        <v>9.2783315115747556E-3</v>
      </c>
      <c r="R145" s="109">
        <f t="shared" si="212"/>
        <v>4.4382621225232732E-2</v>
      </c>
      <c r="S145" s="104">
        <f t="shared" si="213"/>
        <v>6.0891721691387568E-2</v>
      </c>
      <c r="X145" s="116">
        <f>Tabelle0!O144/F145*1000000</f>
        <v>72565.6005859375</v>
      </c>
      <c r="Y145" s="111">
        <f t="shared" si="214"/>
        <v>6.8309524418674883E-3</v>
      </c>
      <c r="Z145" s="118">
        <f t="shared" si="215"/>
        <v>4.3049890342099495E-2</v>
      </c>
      <c r="AA145" s="113">
        <f t="shared" si="216"/>
        <v>6.3770277711230561E-2</v>
      </c>
    </row>
    <row r="146" spans="1:27">
      <c r="A146" s="32">
        <f>Tabelle0!$A145</f>
        <v>42581</v>
      </c>
      <c r="B146" s="42">
        <f>Tabelle0!G145</f>
        <v>2100780</v>
      </c>
      <c r="C146" s="224">
        <f t="shared" ref="C146:C147" si="217">(B146/B145-1)*12</f>
        <v>8.2151128015580888E-2</v>
      </c>
      <c r="D146" s="225">
        <f t="shared" ref="D146:D147" si="218">(B146/B$139-1)*12/MONTH(A146)</f>
        <v>7.7231785752661056E-2</v>
      </c>
      <c r="E146" s="223">
        <f t="shared" ref="E146:E147" si="219">B146/B134-1</f>
        <v>8.5814704742214865E-2</v>
      </c>
      <c r="F146" s="93">
        <v>40960000</v>
      </c>
      <c r="G146" s="96">
        <f>Tabelle0!B145/F146*1000000</f>
        <v>6038.8916015625</v>
      </c>
      <c r="H146" s="96">
        <f t="shared" ref="H146:H147" si="220">B146/F146*1000000</f>
        <v>51288.57421875</v>
      </c>
      <c r="I146" s="100">
        <f t="shared" ref="I146:I147" si="221">H146*24</f>
        <v>1230925.78125</v>
      </c>
      <c r="J146" s="100">
        <f t="shared" ref="J146:J147" si="222">I146-I145</f>
        <v>8369.53125</v>
      </c>
      <c r="K146" s="100">
        <f t="shared" ref="K146:K147" si="223">I146-I134</f>
        <v>92111.831183781382</v>
      </c>
      <c r="P146" s="107">
        <f>Tabelle0!K145/F146*1000000</f>
        <v>72005.908203125</v>
      </c>
      <c r="Q146" s="74">
        <f t="shared" ref="Q146:Q147" si="224">(P146/P145-1)*12</f>
        <v>7.2413309679020266E-2</v>
      </c>
      <c r="R146" s="109">
        <f t="shared" ref="R146:R147" si="225">(P146/P$139-1)*12/MONTH(A146)</f>
        <v>4.8616569039712614E-2</v>
      </c>
      <c r="S146" s="104">
        <f t="shared" ref="S146:S147" si="226">P146/P134-1</f>
        <v>5.941669438796171E-2</v>
      </c>
      <c r="X146" s="116">
        <f>Tabelle0!O145/F146*1000000</f>
        <v>73198.9501953125</v>
      </c>
      <c r="Y146" s="111">
        <f t="shared" ref="Y146:Y147" si="227">(X146/X145-1)*12</f>
        <v>0.10473551174567053</v>
      </c>
      <c r="Z146" s="118">
        <f t="shared" ref="Z146:Z147" si="228">(X146/X$139-1)*12/MONTH(A146)</f>
        <v>5.2184182849435982E-2</v>
      </c>
      <c r="AA146" s="113">
        <f t="shared" ref="AA146:AA147" si="229">X146/X134-1</f>
        <v>6.493481301596149E-2</v>
      </c>
    </row>
    <row r="147" spans="1:27">
      <c r="A147" s="32">
        <f>Tabelle0!$A146</f>
        <v>42612</v>
      </c>
      <c r="B147" s="42">
        <f>Tabelle0!G146</f>
        <v>2111161</v>
      </c>
      <c r="C147" s="224">
        <f t="shared" si="217"/>
        <v>5.9297975037844175E-2</v>
      </c>
      <c r="D147" s="225">
        <f t="shared" si="218"/>
        <v>7.5323995033369617E-2</v>
      </c>
      <c r="E147" s="223">
        <f t="shared" si="219"/>
        <v>8.3679218455328108E-2</v>
      </c>
      <c r="F147" s="93">
        <v>40960000</v>
      </c>
      <c r="G147" s="96">
        <f>Tabelle0!B146/F147*1000000</f>
        <v>6018.5302734375</v>
      </c>
      <c r="H147" s="96">
        <f t="shared" si="220"/>
        <v>51542.0166015625</v>
      </c>
      <c r="I147" s="100">
        <f t="shared" si="221"/>
        <v>1237008.3984375</v>
      </c>
      <c r="J147" s="100">
        <f t="shared" si="222"/>
        <v>6082.6171875</v>
      </c>
      <c r="K147" s="100">
        <f t="shared" si="223"/>
        <v>90311.778042150196</v>
      </c>
      <c r="P147" s="107">
        <f>Tabelle0!K146/F147*1000000</f>
        <v>72222.1435546875</v>
      </c>
      <c r="Q147" s="74">
        <f t="shared" si="224"/>
        <v>3.6036268182746412E-2</v>
      </c>
      <c r="R147" s="109">
        <f t="shared" si="225"/>
        <v>4.7171778495511463E-2</v>
      </c>
      <c r="S147" s="104">
        <f t="shared" si="226"/>
        <v>5.8916231400222285E-2</v>
      </c>
      <c r="X147" s="116">
        <f>Tabelle0!O146/F147*1000000</f>
        <v>73330.4443359375</v>
      </c>
      <c r="Y147" s="111">
        <f t="shared" si="227"/>
        <v>2.1556725653709918E-2</v>
      </c>
      <c r="Z147" s="118">
        <f t="shared" si="228"/>
        <v>4.8437776124887533E-2</v>
      </c>
      <c r="AA147" s="113">
        <f t="shared" si="229"/>
        <v>6.2885112324952308E-2</v>
      </c>
    </row>
    <row r="148" spans="1:27">
      <c r="A148" s="32">
        <f>Tabelle0!$A147</f>
        <v>42643</v>
      </c>
      <c r="B148" s="42">
        <f>Tabelle0!G147</f>
        <v>2113510</v>
      </c>
      <c r="C148" s="224">
        <f t="shared" ref="C148:C149" si="230">(B148/B147-1)*12</f>
        <v>1.335189499995515E-2</v>
      </c>
      <c r="D148" s="225">
        <f t="shared" ref="D148:D149" si="231">(B148/B$139-1)*12/MONTH(A148)</f>
        <v>6.8512703775780004E-2</v>
      </c>
      <c r="E148" s="223">
        <f t="shared" ref="E148:E149" si="232">B148/B136-1</f>
        <v>7.7362795553344466E-2</v>
      </c>
      <c r="F148" s="93">
        <v>40960000</v>
      </c>
      <c r="G148" s="96">
        <f>Tabelle0!B147/F148*1000000</f>
        <v>6004.4921875</v>
      </c>
      <c r="H148" s="96">
        <f t="shared" ref="H148:H149" si="233">B148/F148*1000000</f>
        <v>51599.365234375</v>
      </c>
      <c r="I148" s="100">
        <f t="shared" ref="I148:I149" si="234">H148*24</f>
        <v>1238384.765625</v>
      </c>
      <c r="J148" s="100">
        <f t="shared" ref="J148:J149" si="235">I148-I147</f>
        <v>1376.3671875</v>
      </c>
      <c r="K148" s="100">
        <f t="shared" ref="K148:K149" si="236">I148-I136</f>
        <v>83681.866718834266</v>
      </c>
      <c r="P148" s="107">
        <f>Tabelle0!K147/F148*1000000</f>
        <v>72325.2197265625</v>
      </c>
      <c r="Q148" s="74">
        <f t="shared" ref="Q148:Q149" si="237">(P148/P147-1)*12</f>
        <v>1.7126521058786537E-2</v>
      </c>
      <c r="R148" s="109">
        <f t="shared" ref="R148:R149" si="238">(P148/P$139-1)*12/MONTH(A148)</f>
        <v>4.3893260147563083E-2</v>
      </c>
      <c r="S148" s="104">
        <f t="shared" ref="S148:S149" si="239">P148/P136-1</f>
        <v>5.6312723202312398E-2</v>
      </c>
      <c r="X148" s="116">
        <f>Tabelle0!O147/F148*1000000</f>
        <v>73488.623046875</v>
      </c>
      <c r="Y148" s="111">
        <f t="shared" ref="Y148:Y149" si="240">(X148/X147-1)*12</f>
        <v>2.5884808805390236E-2</v>
      </c>
      <c r="Z148" s="118">
        <f t="shared" ref="Z148:Z149" si="241">(X148/X$139-1)*12/MONTH(A148)</f>
        <v>4.6024765131902491E-2</v>
      </c>
      <c r="AA148" s="113">
        <f t="shared" ref="AA148:AA149" si="242">X148/X136-1</f>
        <v>5.7825888808928916E-2</v>
      </c>
    </row>
    <row r="149" spans="1:27">
      <c r="A149" s="32">
        <f>Tabelle0!$A148</f>
        <v>42673</v>
      </c>
      <c r="B149" s="42">
        <f>Tabelle0!G148</f>
        <v>2125338</v>
      </c>
      <c r="C149" s="224">
        <f t="shared" si="230"/>
        <v>6.715653107863151E-2</v>
      </c>
      <c r="D149" s="225">
        <f t="shared" si="231"/>
        <v>6.8722167170095272E-2</v>
      </c>
      <c r="E149" s="223">
        <f t="shared" si="232"/>
        <v>6.6500937869766075E-2</v>
      </c>
      <c r="F149" s="93">
        <v>40960000</v>
      </c>
      <c r="G149" s="96">
        <f>Tabelle0!B148/F149*1000000</f>
        <v>5992.2607421875</v>
      </c>
      <c r="H149" s="96">
        <f t="shared" si="233"/>
        <v>51888.134765625</v>
      </c>
      <c r="I149" s="100">
        <f t="shared" si="234"/>
        <v>1245315.234375</v>
      </c>
      <c r="J149" s="100">
        <f t="shared" si="235"/>
        <v>6930.46875</v>
      </c>
      <c r="K149" s="100">
        <f t="shared" si="236"/>
        <v>72324.210683431709</v>
      </c>
      <c r="P149" s="107">
        <f>Tabelle0!K148/F149*1000000</f>
        <v>72445.5810546875</v>
      </c>
      <c r="Q149" s="74">
        <f t="shared" si="237"/>
        <v>1.9970017968289788E-2</v>
      </c>
      <c r="R149" s="109">
        <f t="shared" si="238"/>
        <v>4.1566677119173258E-2</v>
      </c>
      <c r="S149" s="104">
        <f t="shared" si="239"/>
        <v>4.7280351253245145E-2</v>
      </c>
      <c r="X149" s="116">
        <f>Tabelle0!O148/F149*1000000</f>
        <v>73524.3896484375</v>
      </c>
      <c r="Y149" s="111">
        <f t="shared" si="240"/>
        <v>5.8403491718204137E-3</v>
      </c>
      <c r="Z149" s="118">
        <f t="shared" si="241"/>
        <v>4.2026483588313471E-2</v>
      </c>
      <c r="AA149" s="113">
        <f t="shared" si="242"/>
        <v>4.6494165350198458E-2</v>
      </c>
    </row>
    <row r="150" spans="1:27">
      <c r="A150" s="32">
        <f>Tabelle0!$A149</f>
        <v>42704</v>
      </c>
      <c r="B150" s="42">
        <f>Tabelle0!G149</f>
        <v>2162924</v>
      </c>
      <c r="C150" s="224">
        <f t="shared" ref="C150:C151" si="243">(B150/B149-1)*12</f>
        <v>0.21221659801876136</v>
      </c>
      <c r="D150" s="225">
        <f t="shared" ref="D150:D151" si="244">(B150/B$139-1)*12/MONTH(A150)</f>
        <v>8.287196274158859E-2</v>
      </c>
      <c r="E150" s="223">
        <f t="shared" ref="E150:E151" si="245">B150/B138-1</f>
        <v>6.5370641825862164E-2</v>
      </c>
      <c r="F150" s="93">
        <v>40960000</v>
      </c>
      <c r="G150" s="96">
        <f>Tabelle0!B149/F150*1000000</f>
        <v>5998.4375</v>
      </c>
      <c r="H150" s="96">
        <f t="shared" ref="H150:H151" si="246">B150/F150*1000000</f>
        <v>52805.76171875</v>
      </c>
      <c r="I150" s="100">
        <f t="shared" ref="I150:I151" si="247">H150*24</f>
        <v>1267338.28125</v>
      </c>
      <c r="J150" s="100">
        <f t="shared" ref="J150:J151" si="248">I150-I149</f>
        <v>22023.046875</v>
      </c>
      <c r="K150" s="100">
        <f t="shared" ref="K150:K151" si="249">I150-I138</f>
        <v>72336.760673161596</v>
      </c>
      <c r="P150" s="107">
        <f>Tabelle0!K149/F150*1000000</f>
        <v>73452.9541015625</v>
      </c>
      <c r="Q150" s="74">
        <f t="shared" ref="Q150:Q151" si="250">(P150/P149-1)*12</f>
        <v>0.16686285604327988</v>
      </c>
      <c r="R150" s="109">
        <f t="shared" ref="R150:R151" si="251">(P150/P$139-1)*12/MONTH(A150)</f>
        <v>5.3482688419874691E-2</v>
      </c>
      <c r="S150" s="104">
        <f t="shared" ref="S150:S151" si="252">P150/P138-1</f>
        <v>4.5028702992303993E-2</v>
      </c>
      <c r="X150" s="116">
        <f>Tabelle0!O149/F150*1000000</f>
        <v>74494.7265625</v>
      </c>
      <c r="Y150" s="111">
        <f t="shared" ref="Y150:Y151" si="253">(X150/X149-1)*12</f>
        <v>0.15836980115614629</v>
      </c>
      <c r="Z150" s="118">
        <f t="shared" ref="Z150:Z151" si="254">(X150/X$139-1)*12/MONTH(A150)</f>
        <v>5.310737047699312E-2</v>
      </c>
      <c r="AA150" s="113">
        <f t="shared" ref="AA150:AA151" si="255">X150/X138-1</f>
        <v>4.31423525999588E-2</v>
      </c>
    </row>
    <row r="151" spans="1:27">
      <c r="A151" s="32">
        <f>Tabelle0!$A150</f>
        <v>42734</v>
      </c>
      <c r="B151" s="42">
        <f>Tabelle0!G150</f>
        <v>2160628</v>
      </c>
      <c r="C151" s="224">
        <f t="shared" si="243"/>
        <v>-1.2738311655888346E-2</v>
      </c>
      <c r="D151" s="225">
        <f t="shared" si="244"/>
        <v>7.4823800029449661E-2</v>
      </c>
      <c r="E151" s="223">
        <f t="shared" si="245"/>
        <v>7.4823800029449661E-2</v>
      </c>
      <c r="F151" s="93">
        <v>40960000</v>
      </c>
      <c r="G151" s="96">
        <f>Tabelle0!B150/F151*1000000</f>
        <v>6056.5185546875</v>
      </c>
      <c r="H151" s="96">
        <f t="shared" si="246"/>
        <v>52749.70703125</v>
      </c>
      <c r="I151" s="100">
        <f t="shared" si="247"/>
        <v>1265992.96875</v>
      </c>
      <c r="J151" s="100">
        <f t="shared" si="248"/>
        <v>-1345.3125</v>
      </c>
      <c r="K151" s="100">
        <f t="shared" si="249"/>
        <v>82758.947069517337</v>
      </c>
      <c r="P151" s="107">
        <f>Tabelle0!K150/F151*1000000</f>
        <v>73419.53125</v>
      </c>
      <c r="Q151" s="74">
        <f t="shared" si="250"/>
        <v>-5.4602871137818809E-3</v>
      </c>
      <c r="R151" s="109">
        <f t="shared" si="251"/>
        <v>4.8548465881109726E-2</v>
      </c>
      <c r="S151" s="104">
        <f t="shared" si="252"/>
        <v>4.8548465881109726E-2</v>
      </c>
      <c r="X151" s="116">
        <f>Tabelle0!O150/F151*1000000</f>
        <v>74439.2578125</v>
      </c>
      <c r="Y151" s="111">
        <f t="shared" si="253"/>
        <v>-8.9351962308574784E-3</v>
      </c>
      <c r="Z151" s="118">
        <f t="shared" si="254"/>
        <v>4.7900908164243861E-2</v>
      </c>
      <c r="AA151" s="113">
        <f t="shared" si="255"/>
        <v>4.7900908164243861E-2</v>
      </c>
    </row>
    <row r="152" spans="1:27">
      <c r="A152" s="32">
        <f>Tabelle0!$A151</f>
        <v>42765</v>
      </c>
      <c r="B152" s="42">
        <f>Tabelle0!G151</f>
        <v>2174253</v>
      </c>
      <c r="C152" s="224">
        <f t="shared" ref="C152:C153" si="256">(B152/B151-1)*12</f>
        <v>7.5672443382202026E-2</v>
      </c>
      <c r="D152" s="225">
        <f>(B152/B$151-1)*12/MONTH(A152)</f>
        <v>7.5672443382202026E-2</v>
      </c>
      <c r="E152" s="223">
        <f t="shared" ref="E152:E153" si="257">B152/B140-1</f>
        <v>6.7976611381321606E-2</v>
      </c>
      <c r="F152" s="93">
        <v>40960000</v>
      </c>
      <c r="G152" s="96">
        <f>Tabelle0!B151/F152*1000000</f>
        <v>5990.8447265625</v>
      </c>
      <c r="H152" s="96">
        <f t="shared" ref="H152:H153" si="258">B152/F152*1000000</f>
        <v>53082.3486328125</v>
      </c>
      <c r="I152" s="100">
        <f t="shared" ref="I152:I153" si="259">H152*24</f>
        <v>1273976.3671875</v>
      </c>
      <c r="J152" s="100">
        <f t="shared" ref="J152:J153" si="260">I152-I151</f>
        <v>7983.3984375</v>
      </c>
      <c r="K152" s="100">
        <f t="shared" ref="K152:K153" si="261">I152-I140</f>
        <v>81088.4765625</v>
      </c>
      <c r="P152" s="107">
        <f>Tabelle0!K151/F152*1000000</f>
        <v>73981.640625</v>
      </c>
      <c r="Q152" s="74">
        <f t="shared" ref="Q152:Q153" si="262">(P152/P151-1)*12</f>
        <v>9.1873543526606483E-2</v>
      </c>
      <c r="R152" s="109">
        <f>(P152/P$151-1)*12/MONTH(A152)</f>
        <v>9.1873543526606483E-2</v>
      </c>
      <c r="S152" s="104">
        <f t="shared" ref="S152:S153" si="263">P152/P140-1</f>
        <v>5.364380071265451E-2</v>
      </c>
      <c r="X152" s="116">
        <f>Tabelle0!O151/F152*1000000</f>
        <v>75062.40234375</v>
      </c>
      <c r="Y152" s="111">
        <f t="shared" ref="Y152:Y153" si="264">(X152/X151-1)*12</f>
        <v>0.10045417693222003</v>
      </c>
      <c r="Z152" s="118">
        <f>(X152/X$151-1)*12/MONTH(A152)</f>
        <v>0.10045417693222003</v>
      </c>
      <c r="AA152" s="113">
        <f t="shared" ref="AA152:AA153" si="265">X152/X140-1</f>
        <v>5.3338486015811704E-2</v>
      </c>
    </row>
    <row r="153" spans="1:27">
      <c r="A153" s="32">
        <f>Tabelle0!$A152</f>
        <v>42794</v>
      </c>
      <c r="B153" s="42">
        <f>Tabelle0!G152</f>
        <v>2189607</v>
      </c>
      <c r="C153" s="224">
        <f t="shared" si="256"/>
        <v>8.4740828229280751E-2</v>
      </c>
      <c r="D153" s="225">
        <f>(B153/B$151-1)*12/MONTH(A153)</f>
        <v>8.0473825202672877E-2</v>
      </c>
      <c r="E153" s="223">
        <f t="shared" si="257"/>
        <v>6.8296395682136968E-2</v>
      </c>
      <c r="F153" s="93">
        <v>40960000</v>
      </c>
      <c r="G153" s="96">
        <f>Tabelle0!B152/F153*1000000</f>
        <v>6019.8974609375</v>
      </c>
      <c r="H153" s="96">
        <f t="shared" si="258"/>
        <v>53457.2021484375</v>
      </c>
      <c r="I153" s="100">
        <f t="shared" si="259"/>
        <v>1282972.8515625</v>
      </c>
      <c r="J153" s="100">
        <f t="shared" si="260"/>
        <v>8996.484375</v>
      </c>
      <c r="K153" s="100">
        <f t="shared" si="261"/>
        <v>82020.703125</v>
      </c>
      <c r="P153" s="107">
        <f>Tabelle0!K152/F153*1000000</f>
        <v>74304.9560546875</v>
      </c>
      <c r="Q153" s="74">
        <f t="shared" si="262"/>
        <v>5.244254011499816E-2</v>
      </c>
      <c r="R153" s="109">
        <f>(P153/P$151-1)*12/MONTH(A153)</f>
        <v>7.2358795237132956E-2</v>
      </c>
      <c r="S153" s="104">
        <f t="shared" si="263"/>
        <v>5.4041090387215496E-2</v>
      </c>
      <c r="X153" s="116">
        <f>Tabelle0!O152/F153*1000000</f>
        <v>75382.6171875</v>
      </c>
      <c r="Y153" s="111">
        <f t="shared" si="264"/>
        <v>5.1191781837768957E-2</v>
      </c>
      <c r="Z153" s="118">
        <f>(X153/X$151-1)*12/MONTH(A153)</f>
        <v>7.603724723125227E-2</v>
      </c>
      <c r="AA153" s="113">
        <f t="shared" si="265"/>
        <v>5.2911346563642159E-2</v>
      </c>
    </row>
    <row r="154" spans="1:27">
      <c r="A154" s="32">
        <f>Tabelle0!$A153</f>
        <v>42824</v>
      </c>
      <c r="B154" s="42">
        <f>Tabelle0!G153</f>
        <v>2192827</v>
      </c>
      <c r="C154" s="224">
        <f t="shared" ref="C154:C156" si="266">(B154/B153-1)*12</f>
        <v>1.7647002407281676E-2</v>
      </c>
      <c r="D154" s="225">
        <f t="shared" ref="D154:D156" si="267">(B154/B$151-1)*12/MONTH(A154)</f>
        <v>5.961044659237924E-2</v>
      </c>
      <c r="E154" s="223">
        <f t="shared" ref="E154:E156" si="268">B154/B142-1</f>
        <v>7.6813343521226596E-2</v>
      </c>
      <c r="F154" s="93">
        <v>40960000</v>
      </c>
      <c r="G154" s="96">
        <f>Tabelle0!B153/F154*1000000</f>
        <v>6047.0947265625</v>
      </c>
      <c r="H154" s="96">
        <f t="shared" ref="H154:H156" si="269">B154/F154*1000000</f>
        <v>53535.8154296875</v>
      </c>
      <c r="I154" s="100">
        <f t="shared" ref="I154:I156" si="270">H154*24</f>
        <v>1284859.5703125</v>
      </c>
      <c r="J154" s="100">
        <f t="shared" ref="J154:J156" si="271">I154-I153</f>
        <v>1886.71875</v>
      </c>
      <c r="K154" s="100">
        <f t="shared" ref="K154:K156" si="272">I154-I142</f>
        <v>91654.1015625</v>
      </c>
      <c r="P154" s="107">
        <f>Tabelle0!K153/F154*1000000</f>
        <v>74431.6162109375</v>
      </c>
      <c r="Q154" s="74">
        <f t="shared" ref="Q154:Q156" si="273">(P154/P153-1)*12</f>
        <v>2.0455188397950685E-2</v>
      </c>
      <c r="R154" s="109">
        <f t="shared" ref="R154:R156" si="274">(P154/P$151-1)*12/MONTH(A154)</f>
        <v>5.5139821445672865E-2</v>
      </c>
      <c r="S154" s="104">
        <f t="shared" ref="S154:S156" si="275">P154/P142-1</f>
        <v>5.6979167027808586E-2</v>
      </c>
      <c r="X154" s="116">
        <f>Tabelle0!O153/F154*1000000</f>
        <v>75410.693359375</v>
      </c>
      <c r="Y154" s="111">
        <f t="shared" ref="Y154:Y156" si="276">(X154/X153-1)*12</f>
        <v>4.4693866446960939E-3</v>
      </c>
      <c r="Z154" s="118">
        <f t="shared" ref="Z154:Z156" si="277">(X154/X$151-1)*12/MONTH(A154)</f>
        <v>5.2200173694471275E-2</v>
      </c>
      <c r="AA154" s="113">
        <f t="shared" ref="AA154:AA156" si="278">X154/X142-1</f>
        <v>5.5664655923717055E-2</v>
      </c>
    </row>
    <row r="155" spans="1:27">
      <c r="A155" s="32">
        <f>Tabelle0!$A154</f>
        <v>42855</v>
      </c>
      <c r="B155" s="42">
        <f>Tabelle0!G154</f>
        <v>2204112</v>
      </c>
      <c r="C155" s="224">
        <f t="shared" si="266"/>
        <v>6.1755897752079569E-2</v>
      </c>
      <c r="D155" s="225">
        <f t="shared" si="267"/>
        <v>6.0376890422599638E-2</v>
      </c>
      <c r="E155" s="223">
        <f t="shared" si="268"/>
        <v>6.9151784674846839E-2</v>
      </c>
      <c r="F155" s="93">
        <v>40960000</v>
      </c>
      <c r="G155" s="96">
        <f>Tabelle0!B154/F155*1000000</f>
        <v>6085.6201171875</v>
      </c>
      <c r="H155" s="96">
        <f t="shared" si="269"/>
        <v>53811.328125</v>
      </c>
      <c r="I155" s="100">
        <f t="shared" si="270"/>
        <v>1291471.875</v>
      </c>
      <c r="J155" s="100">
        <f t="shared" si="271"/>
        <v>6612.3046875</v>
      </c>
      <c r="K155" s="100">
        <f t="shared" si="272"/>
        <v>83531.25</v>
      </c>
      <c r="P155" s="107">
        <f>Tabelle0!K154/F155*1000000</f>
        <v>74526.806640625</v>
      </c>
      <c r="Q155" s="74">
        <f t="shared" si="273"/>
        <v>1.5346773513727818E-2</v>
      </c>
      <c r="R155" s="109">
        <f t="shared" si="274"/>
        <v>4.5244448109643898E-2</v>
      </c>
      <c r="S155" s="104">
        <f t="shared" si="275"/>
        <v>4.9794623058341925E-2</v>
      </c>
      <c r="X155" s="116">
        <f>Tabelle0!O154/F155*1000000</f>
        <v>75507.2509765625</v>
      </c>
      <c r="Y155" s="111">
        <f t="shared" si="276"/>
        <v>1.5365080927291608E-2</v>
      </c>
      <c r="Z155" s="118">
        <f t="shared" si="277"/>
        <v>4.3041529246003352E-2</v>
      </c>
      <c r="AA155" s="113">
        <f t="shared" si="278"/>
        <v>4.833928101721674E-2</v>
      </c>
    </row>
    <row r="156" spans="1:27">
      <c r="A156" s="32">
        <f>Tabelle0!$A155</f>
        <v>42885</v>
      </c>
      <c r="B156" s="42">
        <f>Tabelle0!G155</f>
        <v>2220716</v>
      </c>
      <c r="C156" s="224">
        <f t="shared" si="266"/>
        <v>9.0398310067729248E-2</v>
      </c>
      <c r="D156" s="225">
        <f t="shared" si="267"/>
        <v>6.6745038942381457E-2</v>
      </c>
      <c r="E156" s="223">
        <f t="shared" si="268"/>
        <v>6.5989389625027206E-2</v>
      </c>
      <c r="F156" s="93">
        <v>40960000</v>
      </c>
      <c r="G156" s="96">
        <f>Tabelle0!B155/F156*1000000</f>
        <v>6069.580078125</v>
      </c>
      <c r="H156" s="96">
        <f t="shared" si="269"/>
        <v>54216.69921875</v>
      </c>
      <c r="I156" s="100">
        <f t="shared" si="270"/>
        <v>1301200.78125</v>
      </c>
      <c r="J156" s="100">
        <f t="shared" si="271"/>
        <v>9728.90625</v>
      </c>
      <c r="K156" s="100">
        <f t="shared" si="272"/>
        <v>80550</v>
      </c>
      <c r="P156" s="107">
        <f>Tabelle0!K155/F156*1000000</f>
        <v>74952.783203125</v>
      </c>
      <c r="Q156" s="74">
        <f t="shared" si="273"/>
        <v>6.8588994757942778E-2</v>
      </c>
      <c r="R156" s="109">
        <f t="shared" si="274"/>
        <v>5.012024218691806E-2</v>
      </c>
      <c r="S156" s="104">
        <f t="shared" si="275"/>
        <v>4.8016560353873805E-2</v>
      </c>
      <c r="X156" s="116">
        <f>Tabelle0!O155/F156*1000000</f>
        <v>75922.0703125</v>
      </c>
      <c r="Y156" s="111">
        <f t="shared" si="276"/>
        <v>6.5925218662710172E-2</v>
      </c>
      <c r="Z156" s="118">
        <f t="shared" si="277"/>
        <v>4.7807435277819367E-2</v>
      </c>
      <c r="AA156" s="113">
        <f t="shared" si="278"/>
        <v>4.6849857738985756E-2</v>
      </c>
    </row>
    <row r="157" spans="1:27">
      <c r="A157" s="32">
        <f>Tabelle0!$A156</f>
        <v>42916</v>
      </c>
      <c r="B157" s="42">
        <f>Tabelle0!G156</f>
        <v>2241599</v>
      </c>
      <c r="C157" s="224">
        <f t="shared" ref="C157:C158" si="279">(B157/B156-1)*12</f>
        <v>0.11284468612825727</v>
      </c>
      <c r="D157" s="225">
        <f t="shared" ref="D157:D158" si="280">(B157/B$151-1)*12/MONTH(A157)</f>
        <v>7.4951356735171615E-2</v>
      </c>
      <c r="E157" s="223">
        <f t="shared" ref="E157:E158" si="281">B157/B145-1</f>
        <v>7.4336591107771133E-2</v>
      </c>
      <c r="F157" s="93">
        <v>40960000</v>
      </c>
      <c r="G157" s="96">
        <f>Tabelle0!B156/F157*1000000</f>
        <v>6092.333984375</v>
      </c>
      <c r="H157" s="96">
        <f t="shared" ref="H157:H158" si="282">B157/F157*1000000</f>
        <v>54726.5380859375</v>
      </c>
      <c r="I157" s="100">
        <f t="shared" ref="I157:I158" si="283">H157*24</f>
        <v>1313436.9140625</v>
      </c>
      <c r="J157" s="100">
        <f t="shared" ref="J157:J158" si="284">I157-I156</f>
        <v>12236.1328125</v>
      </c>
      <c r="K157" s="100">
        <f t="shared" ref="K157:K158" si="285">I157-I145</f>
        <v>90880.6640625</v>
      </c>
      <c r="P157" s="107">
        <f>Tabelle0!K156/F157*1000000</f>
        <v>75457.2021484375</v>
      </c>
      <c r="Q157" s="74">
        <f t="shared" ref="Q157:Q158" si="286">(P157/P156-1)*12</f>
        <v>8.0757872957779142E-2</v>
      </c>
      <c r="R157" s="109">
        <f t="shared" ref="R157:R158" si="287">(P157/P$151-1)*12/MONTH(A157)</f>
        <v>5.550759760366919E-2</v>
      </c>
      <c r="S157" s="104">
        <f t="shared" ref="S157:S158" si="288">P157/P145-1</f>
        <v>5.4254382568849069E-2</v>
      </c>
      <c r="X157" s="116">
        <f>Tabelle0!O156/F157*1000000</f>
        <v>76426.513671875</v>
      </c>
      <c r="Y157" s="111">
        <f t="shared" ref="Y157:Y158" si="289">(X157/X156-1)*12</f>
        <v>7.9730706599335122E-2</v>
      </c>
      <c r="Z157" s="118">
        <f t="shared" ref="Z157:Z158" si="290">(X157/X$151-1)*12/MONTH(A157)</f>
        <v>5.3392683317197154E-2</v>
      </c>
      <c r="AA157" s="113">
        <f t="shared" ref="AA157:AA158" si="291">X157/X145-1</f>
        <v>5.3205831065438858E-2</v>
      </c>
    </row>
    <row r="158" spans="1:27">
      <c r="A158" s="32">
        <f>Tabelle0!$A157</f>
        <v>42946</v>
      </c>
      <c r="B158" s="42">
        <f>Tabelle0!G157</f>
        <v>2239708</v>
      </c>
      <c r="C158" s="224">
        <f t="shared" si="279"/>
        <v>-1.0123130854359452E-2</v>
      </c>
      <c r="D158" s="225">
        <f t="shared" si="280"/>
        <v>6.2743662622956844E-2</v>
      </c>
      <c r="E158" s="223">
        <f t="shared" si="281"/>
        <v>6.613162730033606E-2</v>
      </c>
      <c r="F158" s="93">
        <v>40960000</v>
      </c>
      <c r="G158" s="96">
        <f>Tabelle0!B157/F158*1000000</f>
        <v>6143.5546875</v>
      </c>
      <c r="H158" s="96">
        <f t="shared" si="282"/>
        <v>54680.37109375</v>
      </c>
      <c r="I158" s="100">
        <f t="shared" si="283"/>
        <v>1312328.90625</v>
      </c>
      <c r="J158" s="100">
        <f t="shared" si="284"/>
        <v>-1108.0078125</v>
      </c>
      <c r="K158" s="100">
        <f t="shared" si="285"/>
        <v>81403.125</v>
      </c>
      <c r="P158" s="107">
        <f>Tabelle0!K157/F158*1000000</f>
        <v>75379.39453125</v>
      </c>
      <c r="Q158" s="74">
        <f t="shared" si="286"/>
        <v>-1.2373787785203927E-2</v>
      </c>
      <c r="R158" s="109">
        <f t="shared" si="287"/>
        <v>4.5761196888600253E-2</v>
      </c>
      <c r="S158" s="104">
        <f t="shared" si="288"/>
        <v>4.6850132333704719E-2</v>
      </c>
      <c r="X158" s="116">
        <f>Tabelle0!O157/F158*1000000</f>
        <v>76363.134765625</v>
      </c>
      <c r="Y158" s="111">
        <f t="shared" si="289"/>
        <v>-9.9513485367821453E-3</v>
      </c>
      <c r="Z158" s="118">
        <f t="shared" si="290"/>
        <v>4.4305583823699583E-2</v>
      </c>
      <c r="AA158" s="113">
        <f t="shared" si="291"/>
        <v>4.3227185114946165E-2</v>
      </c>
    </row>
    <row r="159" spans="1:27">
      <c r="A159" s="32">
        <f>Tabelle0!$A158</f>
        <v>42977</v>
      </c>
      <c r="B159" s="42">
        <f>Tabelle0!G158</f>
        <v>2252720</v>
      </c>
      <c r="C159" s="224">
        <f t="shared" ref="C159:C160" si="292">(B159/B158-1)*12</f>
        <v>6.9716230865809692E-2</v>
      </c>
      <c r="D159" s="225">
        <f t="shared" ref="D159:D160" si="293">(B159/B$151-1)*12/MONTH(A159)</f>
        <v>6.3934189504162742E-2</v>
      </c>
      <c r="E159" s="223">
        <f t="shared" ref="E159:E160" si="294">B159/B147-1</f>
        <v>6.7052678597226745E-2</v>
      </c>
      <c r="F159" s="93">
        <v>40960000</v>
      </c>
      <c r="G159" s="96">
        <f>Tabelle0!B158/F159*1000000</f>
        <v>6112.6220703125</v>
      </c>
      <c r="H159" s="96">
        <f t="shared" ref="H159:H160" si="295">B159/F159*1000000</f>
        <v>54998.046875</v>
      </c>
      <c r="I159" s="100">
        <f t="shared" ref="I159:I160" si="296">H159*24</f>
        <v>1319953.125</v>
      </c>
      <c r="J159" s="100">
        <f t="shared" ref="J159:J160" si="297">I159-I158</f>
        <v>7624.21875</v>
      </c>
      <c r="K159" s="100">
        <f t="shared" ref="K159:K160" si="298">I159-I147</f>
        <v>82944.7265625</v>
      </c>
      <c r="P159" s="107">
        <f>Tabelle0!K158/F159*1000000</f>
        <v>75614.013671875</v>
      </c>
      <c r="Q159" s="74">
        <f t="shared" ref="Q159:Q160" si="299">(P159/P158-1)*12</f>
        <v>3.7350123399211732E-2</v>
      </c>
      <c r="R159" s="109">
        <f t="shared" ref="R159:R160" si="300">(P159/P$151-1)*12/MONTH(A159)</f>
        <v>4.4834440873830927E-2</v>
      </c>
      <c r="S159" s="104">
        <f t="shared" ref="S159:S160" si="301">P159/P147-1</f>
        <v>4.6964406624391275E-2</v>
      </c>
      <c r="X159" s="116">
        <f>Tabelle0!O158/F159*1000000</f>
        <v>76590.7958984375</v>
      </c>
      <c r="Y159" s="111">
        <f t="shared" ref="Y159:Y160" si="302">(X159/X158-1)*12</f>
        <v>3.5775555863898134E-2</v>
      </c>
      <c r="Z159" s="118">
        <f t="shared" ref="Z159:Z160" si="303">(X159/X$151-1)*12/MONTH(A159)</f>
        <v>4.3354907393559738E-2</v>
      </c>
      <c r="AA159" s="113">
        <f t="shared" ref="AA159:AA160" si="304">X159/X147-1</f>
        <v>4.4461091051949175E-2</v>
      </c>
    </row>
    <row r="160" spans="1:27">
      <c r="A160" s="32">
        <f>Tabelle0!$A159</f>
        <v>43008</v>
      </c>
      <c r="B160" s="42">
        <f>Tabelle0!G159</f>
        <v>2258282</v>
      </c>
      <c r="C160" s="224">
        <f t="shared" si="292"/>
        <v>2.9628182818992599E-2</v>
      </c>
      <c r="D160" s="225">
        <f t="shared" si="293"/>
        <v>6.0262726083959585E-2</v>
      </c>
      <c r="E160" s="223">
        <f t="shared" si="294"/>
        <v>6.8498374741543744E-2</v>
      </c>
      <c r="F160" s="93">
        <v>40960000</v>
      </c>
      <c r="G160" s="96">
        <f>Tabelle0!B159/F160*1000000</f>
        <v>6105.6884765625</v>
      </c>
      <c r="H160" s="96">
        <f t="shared" si="295"/>
        <v>55133.837890625</v>
      </c>
      <c r="I160" s="100">
        <f t="shared" si="296"/>
        <v>1323212.109375</v>
      </c>
      <c r="J160" s="100">
        <f t="shared" si="297"/>
        <v>3258.984375</v>
      </c>
      <c r="K160" s="100">
        <f t="shared" si="298"/>
        <v>84827.34375</v>
      </c>
      <c r="P160" s="107">
        <f>Tabelle0!K159/F160*1000000</f>
        <v>75770.6298828125</v>
      </c>
      <c r="Q160" s="74">
        <f t="shared" si="299"/>
        <v>2.4855108728993436E-2</v>
      </c>
      <c r="R160" s="109">
        <f t="shared" si="300"/>
        <v>4.2697060628309615E-2</v>
      </c>
      <c r="S160" s="104">
        <f t="shared" si="301"/>
        <v>4.7637741983722171E-2</v>
      </c>
      <c r="X160" s="116">
        <f>Tabelle0!O159/F160*1000000</f>
        <v>76736.6943359375</v>
      </c>
      <c r="Y160" s="111">
        <f t="shared" si="302"/>
        <v>2.2858898767961655E-2</v>
      </c>
      <c r="Z160" s="118">
        <f t="shared" si="303"/>
        <v>4.115098387510082E-2</v>
      </c>
      <c r="AA160" s="113">
        <f t="shared" si="304"/>
        <v>4.4198287495340605E-2</v>
      </c>
    </row>
    <row r="161" spans="1:27">
      <c r="A161" s="32">
        <f>Tabelle0!$A160</f>
        <v>43038</v>
      </c>
      <c r="B161" s="42">
        <f>Tabelle0!G160</f>
        <v>2273885</v>
      </c>
      <c r="C161" s="224">
        <f t="shared" ref="C161:C162" si="305">(B161/B160-1)*12</f>
        <v>8.2910814504123742E-2</v>
      </c>
      <c r="D161" s="225">
        <f t="shared" ref="D161:D162" si="306">(B161/B$151-1)*12/MONTH(A161)</f>
        <v>6.29022673037654E-2</v>
      </c>
      <c r="E161" s="223">
        <f t="shared" ref="E161:E162" si="307">B161/B149-1</f>
        <v>6.989335343366565E-2</v>
      </c>
      <c r="F161" s="93">
        <v>40960000</v>
      </c>
      <c r="G161" s="96">
        <f>Tabelle0!B160/F161*1000000</f>
        <v>6125.537109375</v>
      </c>
      <c r="H161" s="96">
        <f t="shared" ref="H161:H162" si="308">B161/F161*1000000</f>
        <v>55514.7705078125</v>
      </c>
      <c r="I161" s="100">
        <f t="shared" ref="I161:I162" si="309">H161*24</f>
        <v>1332354.4921875</v>
      </c>
      <c r="J161" s="100">
        <f t="shared" ref="J161:J162" si="310">I161-I160</f>
        <v>9142.3828125</v>
      </c>
      <c r="K161" s="100">
        <f t="shared" ref="K161:K162" si="311">I161-I149</f>
        <v>87039.2578125</v>
      </c>
      <c r="P161" s="107">
        <f>Tabelle0!K160/F161*1000000</f>
        <v>75939.7705078125</v>
      </c>
      <c r="Q161" s="74">
        <f t="shared" ref="Q161:Q162" si="312">(P161/P160-1)*12</f>
        <v>2.6787259168084887E-2</v>
      </c>
      <c r="R161" s="109">
        <f t="shared" ref="R161:R162" si="313">(P161/P$151-1)*12/MONTH(A161)</f>
        <v>4.1191860774444852E-2</v>
      </c>
      <c r="S161" s="104">
        <f t="shared" ref="S161:S162" si="314">P161/P149-1</f>
        <v>4.823191977005914E-2</v>
      </c>
      <c r="X161" s="116">
        <f>Tabelle0!O160/F161*1000000</f>
        <v>76882.470703125</v>
      </c>
      <c r="Y161" s="111">
        <f t="shared" ref="Y161:Y162" si="315">(X161/X160-1)*12</f>
        <v>2.2796348231941543E-2</v>
      </c>
      <c r="Z161" s="118">
        <f t="shared" ref="Z161:Z162" si="316">(X161/X$151-1)*12/MONTH(A161)</f>
        <v>3.9385877222672595E-2</v>
      </c>
      <c r="AA161" s="113">
        <f t="shared" ref="AA161:AA162" si="317">X161/X149-1</f>
        <v>4.5673021846824202E-2</v>
      </c>
    </row>
    <row r="162" spans="1:27">
      <c r="A162" s="32">
        <f>Tabelle0!$A161</f>
        <v>43069</v>
      </c>
      <c r="B162" s="42">
        <f>Tabelle0!G161</f>
        <v>2306970</v>
      </c>
      <c r="C162" s="224">
        <f t="shared" si="305"/>
        <v>0.1745998588319102</v>
      </c>
      <c r="D162" s="225">
        <f t="shared" si="306"/>
        <v>7.3888618578403217E-2</v>
      </c>
      <c r="E162" s="223">
        <f t="shared" si="307"/>
        <v>6.6597809261906615E-2</v>
      </c>
      <c r="F162" s="93">
        <v>40960000</v>
      </c>
      <c r="G162" s="96">
        <f>Tabelle0!B161/F162*1000000</f>
        <v>6124.8291015625</v>
      </c>
      <c r="H162" s="96">
        <f t="shared" si="308"/>
        <v>56322.509765625</v>
      </c>
      <c r="I162" s="100">
        <f t="shared" si="309"/>
        <v>1351740.234375</v>
      </c>
      <c r="J162" s="100">
        <f t="shared" si="310"/>
        <v>19385.7421875</v>
      </c>
      <c r="K162" s="100">
        <f t="shared" si="311"/>
        <v>84401.953125</v>
      </c>
      <c r="P162" s="107">
        <f>Tabelle0!K161/F162*1000000</f>
        <v>76704.0283203125</v>
      </c>
      <c r="Q162" s="74">
        <f t="shared" si="312"/>
        <v>0.12076799401252369</v>
      </c>
      <c r="R162" s="109">
        <f t="shared" si="313"/>
        <v>4.8802922765434964E-2</v>
      </c>
      <c r="S162" s="104">
        <f t="shared" si="314"/>
        <v>4.4260632652769472E-2</v>
      </c>
      <c r="X162" s="116">
        <f>Tabelle0!O161/F162*1000000</f>
        <v>77655.95703125</v>
      </c>
      <c r="Y162" s="111">
        <f t="shared" si="315"/>
        <v>0.12072759697514179</v>
      </c>
      <c r="Z162" s="118">
        <f t="shared" si="316"/>
        <v>4.7140803435916083E-2</v>
      </c>
      <c r="AA162" s="113">
        <f t="shared" si="317"/>
        <v>4.2435627521872687E-2</v>
      </c>
    </row>
    <row r="163" spans="1:27">
      <c r="A163" s="32">
        <f>Tabelle0!$A162</f>
        <v>43099</v>
      </c>
      <c r="B163" s="42">
        <f>Tabelle0!G162</f>
        <v>2298368</v>
      </c>
      <c r="C163" s="224">
        <f t="shared" ref="C163:C164" si="318">(B163/B162-1)*12</f>
        <v>-4.474440499876442E-2</v>
      </c>
      <c r="D163" s="225">
        <f t="shared" ref="D163" si="319">(B163/B$151-1)*12/MONTH(A163)</f>
        <v>6.3749983801006049E-2</v>
      </c>
      <c r="E163" s="223">
        <f t="shared" ref="E163:E164" si="320">B163/B151-1</f>
        <v>6.3749983801006049E-2</v>
      </c>
      <c r="F163" s="93">
        <v>40960000</v>
      </c>
      <c r="G163" s="96">
        <f>Tabelle0!B162/F163*1000000</f>
        <v>6173.291015625</v>
      </c>
      <c r="H163" s="96">
        <f t="shared" ref="H163:H164" si="321">B163/F163*1000000</f>
        <v>56112.5</v>
      </c>
      <c r="I163" s="100">
        <f t="shared" ref="I163:I164" si="322">H163*24</f>
        <v>1346700</v>
      </c>
      <c r="J163" s="100">
        <f t="shared" ref="J163:J164" si="323">I163-I162</f>
        <v>-5040.234375</v>
      </c>
      <c r="K163" s="100">
        <f t="shared" ref="K163:K164" si="324">I163-I151</f>
        <v>80707.03125</v>
      </c>
      <c r="P163" s="107">
        <f>Tabelle0!K162/F163*1000000</f>
        <v>76557.5439453125</v>
      </c>
      <c r="Q163" s="74">
        <f t="shared" ref="Q163:Q164" si="325">(P163/P162-1)*12</f>
        <v>-2.2916821169540746E-2</v>
      </c>
      <c r="R163" s="109">
        <f t="shared" ref="R163" si="326">(P163/P$151-1)*12/MONTH(A163)</f>
        <v>4.2740843504261772E-2</v>
      </c>
      <c r="S163" s="104">
        <f t="shared" ref="S163:S164" si="327">P163/P151-1</f>
        <v>4.2740843504261772E-2</v>
      </c>
      <c r="X163" s="116">
        <f>Tabelle0!O162/F163*1000000</f>
        <v>77472.16796875</v>
      </c>
      <c r="Y163" s="111">
        <f t="shared" ref="Y163:Y164" si="328">(X163/X162-1)*12</f>
        <v>-2.8400509559266318E-2</v>
      </c>
      <c r="Z163" s="118">
        <f t="shared" ref="Z163" si="329">(X163/X$151-1)*12/MONTH(A163)</f>
        <v>4.074342283059007E-2</v>
      </c>
      <c r="AA163" s="113">
        <f t="shared" ref="AA163:AA164" si="330">X163/X151-1</f>
        <v>4.074342283059007E-2</v>
      </c>
    </row>
    <row r="164" spans="1:27">
      <c r="A164" s="32">
        <f>Tabelle0!$A163</f>
        <v>43130</v>
      </c>
      <c r="B164" s="42">
        <f>Tabelle0!G163</f>
        <v>2306305</v>
      </c>
      <c r="C164" s="224">
        <f t="shared" si="318"/>
        <v>4.1439839051014893E-2</v>
      </c>
      <c r="D164" s="225">
        <f>(B164/B$163-1)*12/MONTH(A164)</f>
        <v>4.1439839051014893E-2</v>
      </c>
      <c r="E164" s="223">
        <f t="shared" si="320"/>
        <v>6.0734422351032658E-2</v>
      </c>
      <c r="F164" s="93">
        <v>40960000</v>
      </c>
      <c r="G164" s="96">
        <f>Tabelle0!B163/F164*1000000</f>
        <v>6105.908203125</v>
      </c>
      <c r="H164" s="96">
        <f t="shared" si="321"/>
        <v>56306.2744140625</v>
      </c>
      <c r="I164" s="100">
        <f t="shared" si="322"/>
        <v>1351350.5859375</v>
      </c>
      <c r="J164" s="100">
        <f t="shared" si="323"/>
        <v>4650.5859375</v>
      </c>
      <c r="K164" s="100">
        <f t="shared" si="324"/>
        <v>77374.21875</v>
      </c>
      <c r="P164" s="107">
        <f>Tabelle0!K163/F164*1000000</f>
        <v>76764.84375</v>
      </c>
      <c r="Q164" s="74">
        <f t="shared" si="325"/>
        <v>3.2493174781404122E-2</v>
      </c>
      <c r="R164" s="109">
        <f>(P164/P$163-1)*12/MONTH(A164)</f>
        <v>3.2493174781404122E-2</v>
      </c>
      <c r="S164" s="104">
        <f t="shared" si="327"/>
        <v>3.7620186596125427E-2</v>
      </c>
      <c r="X164" s="116">
        <f>Tabelle0!O163/F164*1000000</f>
        <v>77650.2197265625</v>
      </c>
      <c r="Y164" s="111">
        <f t="shared" si="328"/>
        <v>2.7579208763227392E-2</v>
      </c>
      <c r="Z164" s="118">
        <f>(X164/X$163-1)*12/MONTH(A164)</f>
        <v>2.7579208763227392E-2</v>
      </c>
      <c r="AA164" s="113">
        <f t="shared" si="330"/>
        <v>3.4475547038336662E-2</v>
      </c>
    </row>
    <row r="165" spans="1:27">
      <c r="A165" s="32">
        <f>Tabelle0!$A164</f>
        <v>43159</v>
      </c>
      <c r="B165" s="42">
        <f>Tabelle0!G164</f>
        <v>2311967</v>
      </c>
      <c r="C165" s="224">
        <f t="shared" ref="C165" si="331">(B165/B164-1)*12</f>
        <v>2.9460110436391851E-2</v>
      </c>
      <c r="D165" s="225">
        <f>(B165/B$163-1)*12/MONTH(A165)</f>
        <v>3.5500842336823712E-2</v>
      </c>
      <c r="E165" s="223">
        <f t="shared" ref="E165" si="332">B165/B153-1</f>
        <v>5.5882174289724196E-2</v>
      </c>
      <c r="F165" s="93">
        <v>40960000</v>
      </c>
      <c r="G165" s="96">
        <f>Tabelle0!B164/F165*1000000</f>
        <v>6099.5361328125</v>
      </c>
      <c r="H165" s="96">
        <f t="shared" ref="H165" si="333">B165/F165*1000000</f>
        <v>56444.5068359375</v>
      </c>
      <c r="I165" s="100">
        <f t="shared" ref="I165" si="334">H165*24</f>
        <v>1354668.1640625</v>
      </c>
      <c r="J165" s="100">
        <f t="shared" ref="J165" si="335">I165-I164</f>
        <v>3317.578125</v>
      </c>
      <c r="K165" s="100">
        <f t="shared" ref="K165" si="336">I165-I153</f>
        <v>71695.3125</v>
      </c>
      <c r="P165" s="107">
        <f>Tabelle0!K164/F165*1000000</f>
        <v>76817.48046875</v>
      </c>
      <c r="Q165" s="74">
        <f t="shared" ref="Q165" si="337">(P165/P164-1)*12</f>
        <v>8.2282539004063793E-3</v>
      </c>
      <c r="R165" s="109">
        <f t="shared" ref="R165:R175" si="338">(P165/P$163-1)*12/MONTH(A165)</f>
        <v>2.0371854428076652E-2</v>
      </c>
      <c r="S165" s="104">
        <f t="shared" ref="S165" si="339">P165/P153-1</f>
        <v>3.3813685485707179E-2</v>
      </c>
      <c r="X165" s="116">
        <f>Tabelle0!O164/F165*1000000</f>
        <v>77718.1884765625</v>
      </c>
      <c r="Y165" s="111">
        <f t="shared" ref="Y165" si="340">(X165/X164-1)*12</f>
        <v>1.0503833767273818E-2</v>
      </c>
      <c r="Z165" s="118">
        <f t="shared" ref="Z165:Z175" si="341">(X165/X$163-1)*12/MONTH(A165)</f>
        <v>1.905359157459463E-2</v>
      </c>
      <c r="AA165" s="113">
        <f t="shared" ref="AA165" si="342">X165/X153-1</f>
        <v>3.0982889374259859E-2</v>
      </c>
    </row>
    <row r="166" spans="1:27">
      <c r="A166" s="32">
        <f>Tabelle0!$A165</f>
        <v>43189</v>
      </c>
      <c r="B166" s="42">
        <f>Tabelle0!G165</f>
        <v>2309651</v>
      </c>
      <c r="C166" s="224">
        <f t="shared" ref="C166" si="343">(B166/B165-1)*12</f>
        <v>-1.2020932824733599E-2</v>
      </c>
      <c r="D166" s="225">
        <f>(B166/B$163-1)*12/MONTH(A166)</f>
        <v>1.963654210291832E-2</v>
      </c>
      <c r="E166" s="223">
        <f t="shared" ref="E166" si="344">B166/B154-1</f>
        <v>5.3275520595103876E-2</v>
      </c>
      <c r="F166" s="93">
        <v>40960000</v>
      </c>
      <c r="G166" s="96">
        <f>Tabelle0!B165/F166*1000000</f>
        <v>6063.18359375</v>
      </c>
      <c r="H166" s="96">
        <f t="shared" ref="H166" si="345">B166/F166*1000000</f>
        <v>56387.9638671875</v>
      </c>
      <c r="I166" s="100">
        <f t="shared" ref="I166" si="346">H166*24</f>
        <v>1353311.1328125</v>
      </c>
      <c r="J166" s="100">
        <f t="shared" ref="J166" si="347">I166-I165</f>
        <v>-1357.03125</v>
      </c>
      <c r="K166" s="100">
        <f t="shared" ref="K166" si="348">I166-I154</f>
        <v>68451.5625</v>
      </c>
      <c r="P166" s="107">
        <f>Tabelle0!K165/F166*1000000</f>
        <v>76891.6015625</v>
      </c>
      <c r="Q166" s="74">
        <f t="shared" ref="Q166" si="349">(P166/P165-1)*12</f>
        <v>1.1578785447952988E-2</v>
      </c>
      <c r="R166" s="109">
        <f t="shared" si="338"/>
        <v>1.74539359531245E-2</v>
      </c>
      <c r="S166" s="104">
        <f t="shared" ref="S166" si="350">P166/P154-1</f>
        <v>3.3050274557937298E-2</v>
      </c>
      <c r="X166" s="116">
        <f>Tabelle0!O165/F166*1000000</f>
        <v>77747.314453125</v>
      </c>
      <c r="Y166" s="111">
        <f t="shared" ref="Y166" si="351">(X166/X165-1)*12</f>
        <v>4.4971675948843881E-3</v>
      </c>
      <c r="Z166" s="118">
        <f t="shared" si="341"/>
        <v>1.420621064772476E-2</v>
      </c>
      <c r="AA166" s="113">
        <f t="shared" ref="AA166" si="352">X166/X154-1</f>
        <v>3.0985275292652048E-2</v>
      </c>
    </row>
    <row r="167" spans="1:27">
      <c r="A167" s="32">
        <f>Tabelle0!$A166</f>
        <v>43220</v>
      </c>
      <c r="B167" s="42">
        <f>Tabelle0!G166</f>
        <v>2326875</v>
      </c>
      <c r="C167" s="224">
        <f t="shared" ref="C167:C168" si="353">(B167/B166-1)*12</f>
        <v>8.9488844851451255E-2</v>
      </c>
      <c r="D167" s="225">
        <f t="shared" ref="D167:D168" si="354">(B167/B$163-1)*12/MONTH(A167)</f>
        <v>3.72094460069059E-2</v>
      </c>
      <c r="E167" s="223">
        <f t="shared" ref="E167:E168" si="355">B167/B155-1</f>
        <v>5.5697260393301251E-2</v>
      </c>
      <c r="F167" s="93">
        <v>40960000</v>
      </c>
      <c r="G167" s="96">
        <f>Tabelle0!B166/F167*1000000</f>
        <v>6109.9609375</v>
      </c>
      <c r="H167" s="96">
        <f t="shared" ref="H167:H168" si="356">B167/F167*1000000</f>
        <v>56808.4716796875</v>
      </c>
      <c r="I167" s="100">
        <f t="shared" ref="I167:I168" si="357">H167*24</f>
        <v>1363403.3203125</v>
      </c>
      <c r="J167" s="100">
        <f t="shared" ref="J167:J168" si="358">I167-I166</f>
        <v>10092.1875</v>
      </c>
      <c r="K167" s="100">
        <f t="shared" ref="K167:K168" si="359">I167-I155</f>
        <v>71931.4453125</v>
      </c>
      <c r="P167" s="107">
        <f>Tabelle0!K166/F167*1000000</f>
        <v>77080.56640625</v>
      </c>
      <c r="Q167" s="74">
        <f t="shared" ref="Q167:Q168" si="360">(P167/P166-1)*12</f>
        <v>2.9490582572361035E-2</v>
      </c>
      <c r="R167" s="109">
        <f t="shared" si="338"/>
        <v>2.0495268029148583E-2</v>
      </c>
      <c r="S167" s="104">
        <f t="shared" ref="S167:S168" si="361">P167/P155-1</f>
        <v>3.4266324839858697E-2</v>
      </c>
      <c r="X167" s="116">
        <f>Tabelle0!O166/F167*1000000</f>
        <v>77918.5546875</v>
      </c>
      <c r="Y167" s="111">
        <f t="shared" ref="Y167:Y168" si="362">(X167/X166-1)*12</f>
        <v>2.6430273855169162E-2</v>
      </c>
      <c r="Z167" s="118">
        <f t="shared" si="341"/>
        <v>1.7285693576952532E-2</v>
      </c>
      <c r="AA167" s="113">
        <f t="shared" ref="AA167:AA168" si="363">X167/X155-1</f>
        <v>3.1934730502716446E-2</v>
      </c>
    </row>
    <row r="168" spans="1:27">
      <c r="A168" s="32">
        <f>Tabelle0!$A167</f>
        <v>43250</v>
      </c>
      <c r="B168" s="42">
        <f>Tabelle0!G167</f>
        <v>2366770</v>
      </c>
      <c r="C168" s="224">
        <f t="shared" si="353"/>
        <v>0.20574375503626019</v>
      </c>
      <c r="D168" s="225">
        <f t="shared" si="354"/>
        <v>7.1426681889062316E-2</v>
      </c>
      <c r="E168" s="223">
        <f t="shared" si="355"/>
        <v>6.5768878145607168E-2</v>
      </c>
      <c r="F168" s="93">
        <v>40960000</v>
      </c>
      <c r="G168" s="96">
        <f>Tabelle0!B167/F168*1000000</f>
        <v>6108.6669921875</v>
      </c>
      <c r="H168" s="96">
        <f t="shared" si="356"/>
        <v>57782.470703125</v>
      </c>
      <c r="I168" s="100">
        <f t="shared" si="357"/>
        <v>1386779.296875</v>
      </c>
      <c r="J168" s="100">
        <f t="shared" si="358"/>
        <v>23375.9765625</v>
      </c>
      <c r="K168" s="100">
        <f t="shared" si="359"/>
        <v>85578.515625</v>
      </c>
      <c r="P168" s="107">
        <f>Tabelle0!K167/F168*1000000</f>
        <v>78051.1474609375</v>
      </c>
      <c r="Q168" s="74">
        <f t="shared" si="360"/>
        <v>0.15110128530796008</v>
      </c>
      <c r="R168" s="109">
        <f t="shared" si="338"/>
        <v>4.6822928907706542E-2</v>
      </c>
      <c r="S168" s="104">
        <f t="shared" si="361"/>
        <v>4.1337547792132057E-2</v>
      </c>
      <c r="X168" s="116">
        <f>Tabelle0!O167/F168*1000000</f>
        <v>78922.0458984375</v>
      </c>
      <c r="Y168" s="111">
        <f t="shared" si="362"/>
        <v>0.15454463419586162</v>
      </c>
      <c r="Z168" s="118">
        <f t="shared" si="341"/>
        <v>4.4915575780112606E-2</v>
      </c>
      <c r="AA168" s="113">
        <f t="shared" si="363"/>
        <v>3.9513880135109813E-2</v>
      </c>
    </row>
    <row r="169" spans="1:27">
      <c r="A169" s="32">
        <f>Tabelle0!$A168</f>
        <v>43281</v>
      </c>
      <c r="B169" s="42">
        <f>Tabelle0!G168</f>
        <v>2362867</v>
      </c>
      <c r="C169" s="224">
        <f t="shared" ref="C169:C170" si="364">(B169/B168-1)*12</f>
        <v>-1.978899512838117E-2</v>
      </c>
      <c r="D169" s="225">
        <f t="shared" ref="D169:D170" si="365">(B169/B$163-1)*12/MONTH(A169)</f>
        <v>5.6125911951436791E-2</v>
      </c>
      <c r="E169" s="223">
        <f t="shared" ref="E169:E170" si="366">B169/B157-1</f>
        <v>5.4098882092649125E-2</v>
      </c>
      <c r="F169" s="93">
        <v>40960000</v>
      </c>
      <c r="G169" s="96">
        <f>Tabelle0!B168/F169*1000000</f>
        <v>6170.60546875</v>
      </c>
      <c r="H169" s="96">
        <f t="shared" ref="H169:H170" si="367">B169/F169*1000000</f>
        <v>57687.1826171875</v>
      </c>
      <c r="I169" s="100">
        <f t="shared" ref="I169:I170" si="368">H169*24</f>
        <v>1384492.3828125</v>
      </c>
      <c r="J169" s="100">
        <f t="shared" ref="J169:J170" si="369">I169-I168</f>
        <v>-2286.9140625</v>
      </c>
      <c r="K169" s="100">
        <f t="shared" ref="K169:K170" si="370">I169-I157</f>
        <v>71055.46875</v>
      </c>
      <c r="P169" s="107">
        <f>Tabelle0!K168/F169*1000000</f>
        <v>78302.63671875</v>
      </c>
      <c r="Q169" s="74">
        <f t="shared" ref="Q169:Q170" si="371">(P169/P168-1)*12</f>
        <v>3.8665300792154689E-2</v>
      </c>
      <c r="R169" s="109">
        <f t="shared" si="338"/>
        <v>4.5589048015544531E-2</v>
      </c>
      <c r="S169" s="104">
        <f t="shared" ref="S169:S170" si="372">P169/P157-1</f>
        <v>3.7709250930282767E-2</v>
      </c>
      <c r="X169" s="116">
        <f>Tabelle0!O168/F169*1000000</f>
        <v>79103.3447265625</v>
      </c>
      <c r="Y169" s="111">
        <f t="shared" ref="Y169:Y170" si="373">(X169/X168-1)*12</f>
        <v>2.7566263807957014E-2</v>
      </c>
      <c r="Z169" s="118">
        <f t="shared" si="341"/>
        <v>4.2110006743853123E-2</v>
      </c>
      <c r="AA169" s="113">
        <f t="shared" ref="AA169:AA170" si="374">X169/X157-1</f>
        <v>3.5024900732487207E-2</v>
      </c>
    </row>
    <row r="170" spans="1:27">
      <c r="A170" s="32">
        <f>Tabelle0!$A169</f>
        <v>43311</v>
      </c>
      <c r="B170" s="42">
        <f>Tabelle0!G169</f>
        <v>2372439</v>
      </c>
      <c r="C170" s="224">
        <f t="shared" si="364"/>
        <v>4.8612130940927756E-2</v>
      </c>
      <c r="D170" s="225">
        <f t="shared" si="365"/>
        <v>5.5247400391432881E-2</v>
      </c>
      <c r="E170" s="223">
        <f t="shared" si="366"/>
        <v>5.9262636022195725E-2</v>
      </c>
      <c r="F170" s="93">
        <v>41304000</v>
      </c>
      <c r="G170" s="96">
        <f>Tabelle0!B169/F170*1000000</f>
        <v>6197.0269223319774</v>
      </c>
      <c r="H170" s="96">
        <f t="shared" si="367"/>
        <v>57438.480534572918</v>
      </c>
      <c r="I170" s="100">
        <f t="shared" si="368"/>
        <v>1378523.5328297501</v>
      </c>
      <c r="J170" s="100">
        <f t="shared" si="369"/>
        <v>-5968.8499827499036</v>
      </c>
      <c r="K170" s="100">
        <f t="shared" si="370"/>
        <v>66194.626579750096</v>
      </c>
      <c r="P170" s="107">
        <f>Tabelle0!K169/F170*1000000</f>
        <v>77717.121828394345</v>
      </c>
      <c r="Q170" s="74">
        <f t="shared" si="371"/>
        <v>-8.9731061158320191E-2</v>
      </c>
      <c r="R170" s="109">
        <f t="shared" si="338"/>
        <v>2.5965407158161518E-2</v>
      </c>
      <c r="S170" s="104">
        <f t="shared" si="372"/>
        <v>3.1012816057778059E-2</v>
      </c>
      <c r="X170" s="116">
        <f>Tabelle0!O169/F170*1000000</f>
        <v>78500.460003873712</v>
      </c>
      <c r="Y170" s="111">
        <f t="shared" si="373"/>
        <v>-9.1457784715342605E-2</v>
      </c>
      <c r="Z170" s="118">
        <f t="shared" si="341"/>
        <v>2.2753801683172474E-2</v>
      </c>
      <c r="AA170" s="113">
        <f t="shared" si="374"/>
        <v>2.7988966728626608E-2</v>
      </c>
    </row>
    <row r="171" spans="1:27">
      <c r="A171" s="32">
        <f>Tabelle0!$A170</f>
        <v>43342</v>
      </c>
      <c r="B171" s="42">
        <f>Tabelle0!G170</f>
        <v>2375577</v>
      </c>
      <c r="C171" s="224">
        <f t="shared" ref="C171:C172" si="375">(B171/B170-1)*12</f>
        <v>1.5872273217562238E-2</v>
      </c>
      <c r="D171" s="225">
        <f t="shared" ref="D171:D172" si="376">(B171/B$163-1)*12/MONTH(A171)</f>
        <v>5.0389450253397139E-2</v>
      </c>
      <c r="E171" s="223">
        <f t="shared" ref="E171:E172" si="377">B171/B159-1</f>
        <v>5.4537181718100847E-2</v>
      </c>
      <c r="F171" s="93">
        <v>41304000</v>
      </c>
      <c r="G171" s="96">
        <f>Tabelle0!B170/F171*1000000</f>
        <v>6208.3817547937251</v>
      </c>
      <c r="H171" s="96">
        <f t="shared" ref="H171:H172" si="378">B171/F171*1000000</f>
        <v>57514.453805926787</v>
      </c>
      <c r="I171" s="100">
        <f t="shared" ref="I171:I172" si="379">H171*24</f>
        <v>1380346.8913422429</v>
      </c>
      <c r="J171" s="100">
        <f t="shared" ref="J171:J172" si="380">I171-I170</f>
        <v>1823.3585124928504</v>
      </c>
      <c r="K171" s="100">
        <f t="shared" ref="K171:K172" si="381">I171-I159</f>
        <v>60393.766342242947</v>
      </c>
      <c r="P171" s="107">
        <f>Tabelle0!K170/F171*1000000</f>
        <v>77702.982761960098</v>
      </c>
      <c r="Q171" s="74">
        <f t="shared" ref="Q171:Q172" si="382">(P171/P170-1)*12</f>
        <v>-2.1831585269662668E-3</v>
      </c>
      <c r="R171" s="109">
        <f t="shared" si="338"/>
        <v>2.244270304960061E-2</v>
      </c>
      <c r="S171" s="104">
        <f t="shared" ref="S171:S172" si="383">P171/P159-1</f>
        <v>2.7626745210882708E-2</v>
      </c>
      <c r="X171" s="116">
        <f>Tabelle0!O170/F171*1000000</f>
        <v>78511.717993414684</v>
      </c>
      <c r="Y171" s="111">
        <f t="shared" ref="Y171:Y172" si="384">(X171/X170-1)*12</f>
        <v>1.7209564693629886E-3</v>
      </c>
      <c r="Z171" s="118">
        <f t="shared" si="341"/>
        <v>2.0127551324315762E-2</v>
      </c>
      <c r="AA171" s="113">
        <f t="shared" ref="AA171:AA172" si="385">X171/X159-1</f>
        <v>2.5080325546223747E-2</v>
      </c>
    </row>
    <row r="172" spans="1:27">
      <c r="A172" s="32">
        <f>Tabelle0!$A171</f>
        <v>43373</v>
      </c>
      <c r="B172" s="42">
        <f>Tabelle0!G171</f>
        <v>2402632</v>
      </c>
      <c r="C172" s="224">
        <f t="shared" si="375"/>
        <v>0.13666574478537274</v>
      </c>
      <c r="D172" s="225">
        <f t="shared" si="376"/>
        <v>6.0485817182743006E-2</v>
      </c>
      <c r="E172" s="223">
        <f t="shared" si="377"/>
        <v>6.3920272136075207E-2</v>
      </c>
      <c r="F172" s="93">
        <v>41304000</v>
      </c>
      <c r="G172" s="96">
        <f>Tabelle0!B171/F172*1000000</f>
        <v>6200.9974820840598</v>
      </c>
      <c r="H172" s="96">
        <f t="shared" si="378"/>
        <v>58169.475111369356</v>
      </c>
      <c r="I172" s="100">
        <f t="shared" si="379"/>
        <v>1396067.4026728645</v>
      </c>
      <c r="J172" s="100">
        <f t="shared" si="380"/>
        <v>15720.51133062155</v>
      </c>
      <c r="K172" s="100">
        <f t="shared" si="381"/>
        <v>72855.293297864497</v>
      </c>
      <c r="P172" s="107">
        <f>Tabelle0!K171/F172*1000000</f>
        <v>78310.64787914003</v>
      </c>
      <c r="Q172" s="74">
        <f t="shared" si="382"/>
        <v>9.3844292033136156E-2</v>
      </c>
      <c r="R172" s="109">
        <f t="shared" si="338"/>
        <v>3.0532221794363917E-2</v>
      </c>
      <c r="S172" s="104">
        <f t="shared" si="383"/>
        <v>3.3522461146963556E-2</v>
      </c>
      <c r="X172" s="116">
        <f>Tabelle0!O171/F172*1000000</f>
        <v>79086.165988766224</v>
      </c>
      <c r="Y172" s="111">
        <f t="shared" si="384"/>
        <v>8.7800599966449511E-2</v>
      </c>
      <c r="Z172" s="118">
        <f t="shared" si="341"/>
        <v>2.7777683475821806E-2</v>
      </c>
      <c r="AA172" s="113">
        <f t="shared" si="385"/>
        <v>3.0617316437208331E-2</v>
      </c>
    </row>
    <row r="173" spans="1:27">
      <c r="A173" s="32">
        <f>Tabelle0!$A172</f>
        <v>43403</v>
      </c>
      <c r="B173" s="42">
        <f>Tabelle0!G172</f>
        <v>2414559</v>
      </c>
      <c r="C173" s="224">
        <f t="shared" ref="C173:C174" si="386">(B173/B172-1)*12</f>
        <v>5.9569671926452905E-2</v>
      </c>
      <c r="D173" s="225">
        <f t="shared" ref="D173:D174" si="387">(B173/B$163-1)*12/MONTH(A173)</f>
        <v>6.0664436678547595E-2</v>
      </c>
      <c r="E173" s="223">
        <f t="shared" ref="E173:E174" si="388">B173/B161-1</f>
        <v>6.1865045945595387E-2</v>
      </c>
      <c r="F173" s="93">
        <v>41304000</v>
      </c>
      <c r="G173" s="96">
        <f>Tabelle0!B172/F173*1000000</f>
        <v>6204.2659306604683</v>
      </c>
      <c r="H173" s="96">
        <f t="shared" ref="H173:H174" si="389">B173/F173*1000000</f>
        <v>58458.23649041255</v>
      </c>
      <c r="I173" s="100">
        <f t="shared" ref="I173:I174" si="390">H173*24</f>
        <v>1402997.6757699011</v>
      </c>
      <c r="J173" s="100">
        <f t="shared" ref="J173:J174" si="391">I173-I172</f>
        <v>6930.2730970366392</v>
      </c>
      <c r="K173" s="100">
        <f t="shared" ref="K173:K174" si="392">I173-I161</f>
        <v>70643.183582401136</v>
      </c>
      <c r="P173" s="107">
        <f>Tabelle0!K172/F173*1000000</f>
        <v>78593.695525857052</v>
      </c>
      <c r="Q173" s="74">
        <f t="shared" ref="Q173:Q174" si="393">(P173/P172-1)*12</f>
        <v>4.337305146353021E-2</v>
      </c>
      <c r="R173" s="109">
        <f t="shared" si="338"/>
        <v>3.191562543331905E-2</v>
      </c>
      <c r="S173" s="104">
        <f t="shared" ref="S173:S174" si="394">P173/P161-1</f>
        <v>3.494776189469162E-2</v>
      </c>
      <c r="X173" s="116">
        <f>Tabelle0!O172/F173*1000000</f>
        <v>79453.273290722456</v>
      </c>
      <c r="Y173" s="111">
        <f t="shared" ref="Y173:Y174" si="395">(X173/X172-1)*12</f>
        <v>5.5702379403503421E-2</v>
      </c>
      <c r="Z173" s="118">
        <f t="shared" si="341"/>
        <v>3.0686199298384054E-2</v>
      </c>
      <c r="AA173" s="113">
        <f t="shared" ref="AA173:AA174" si="396">X173/X161-1</f>
        <v>3.3438084963793413E-2</v>
      </c>
    </row>
    <row r="174" spans="1:27">
      <c r="A174" s="32">
        <f>Tabelle0!$A173</f>
        <v>43434</v>
      </c>
      <c r="B174" s="42">
        <f>Tabelle0!G173</f>
        <v>2454059</v>
      </c>
      <c r="C174" s="224">
        <f t="shared" si="386"/>
        <v>0.19630913968140806</v>
      </c>
      <c r="D174" s="225">
        <f t="shared" si="387"/>
        <v>7.3897969025294163E-2</v>
      </c>
      <c r="E174" s="223">
        <f t="shared" si="388"/>
        <v>6.3758523084392005E-2</v>
      </c>
      <c r="F174" s="93">
        <v>41304000</v>
      </c>
      <c r="G174" s="96">
        <f>Tabelle0!B173/F174*1000000</f>
        <v>6227.4355994576799</v>
      </c>
      <c r="H174" s="96">
        <f t="shared" si="389"/>
        <v>59414.560333139649</v>
      </c>
      <c r="I174" s="100">
        <f t="shared" si="390"/>
        <v>1425949.4479953516</v>
      </c>
      <c r="J174" s="100">
        <f t="shared" si="391"/>
        <v>22951.772225450492</v>
      </c>
      <c r="K174" s="100">
        <f t="shared" si="392"/>
        <v>74209.213620351627</v>
      </c>
      <c r="P174" s="107">
        <f>Tabelle0!K173/F174*1000000</f>
        <v>79462.231260894827</v>
      </c>
      <c r="Q174" s="74">
        <f t="shared" si="393"/>
        <v>0.13261151229393953</v>
      </c>
      <c r="R174" s="109">
        <f t="shared" si="338"/>
        <v>4.1390431765687664E-2</v>
      </c>
      <c r="S174" s="104">
        <f t="shared" si="394"/>
        <v>3.5959036324196614E-2</v>
      </c>
      <c r="X174" s="116">
        <f>Tabelle0!O173/F174*1000000</f>
        <v>80268.133836916531</v>
      </c>
      <c r="Y174" s="111">
        <f t="shared" si="395"/>
        <v>0.12307015368076435</v>
      </c>
      <c r="Z174" s="118">
        <f t="shared" si="341"/>
        <v>3.9370843277352741E-2</v>
      </c>
      <c r="AA174" s="113">
        <f t="shared" si="396"/>
        <v>3.3637816151249611E-2</v>
      </c>
    </row>
    <row r="175" spans="1:27">
      <c r="A175" s="32">
        <f>Tabelle0!$A174</f>
        <v>43464</v>
      </c>
      <c r="B175" s="42">
        <f>Tabelle0!G174</f>
        <v>2455057</v>
      </c>
      <c r="C175" s="224">
        <f t="shared" ref="C175" si="397">(B175/B174-1)*12</f>
        <v>4.8800782703262158E-3</v>
      </c>
      <c r="D175" s="225">
        <f t="shared" ref="D175" si="398">(B175/B$163-1)*12/MONTH(A175)</f>
        <v>6.8174026091557094E-2</v>
      </c>
      <c r="E175" s="223">
        <f t="shared" ref="E175" si="399">B175/B163-1</f>
        <v>6.8174026091557094E-2</v>
      </c>
      <c r="F175" s="93">
        <v>41304000</v>
      </c>
      <c r="G175" s="96">
        <f>Tabelle0!B174/F175*1000000</f>
        <v>6295.5645942281617</v>
      </c>
      <c r="H175" s="96">
        <f t="shared" ref="H175" si="400">B175/F175*1000000</f>
        <v>59438.722641874876</v>
      </c>
      <c r="I175" s="100">
        <f t="shared" ref="I175" si="401">H175*24</f>
        <v>1426529.3434049971</v>
      </c>
      <c r="J175" s="100">
        <f t="shared" ref="J175" si="402">I175-I174</f>
        <v>579.8954096455127</v>
      </c>
      <c r="K175" s="100">
        <f t="shared" ref="K175" si="403">I175-I163</f>
        <v>79829.34340499714</v>
      </c>
      <c r="P175" s="107">
        <f>Tabelle0!K174/F175*1000000</f>
        <v>79452.208018593839</v>
      </c>
      <c r="Q175" s="74">
        <f t="shared" ref="Q175" si="404">(P175/P174-1)*12</f>
        <v>-1.5136613420394518E-3</v>
      </c>
      <c r="R175" s="109">
        <f t="shared" si="338"/>
        <v>3.7810304825728114E-2</v>
      </c>
      <c r="S175" s="104">
        <f t="shared" ref="S175" si="405">P175/P163-1</f>
        <v>3.7810304825728114E-2</v>
      </c>
      <c r="X175" s="116">
        <f>Tabelle0!O174/F175*1000000</f>
        <v>80198.09219446058</v>
      </c>
      <c r="Y175" s="111">
        <f t="shared" ref="Y175" si="406">(X175/X174-1)*12</f>
        <v>-1.0471150496398796E-2</v>
      </c>
      <c r="Z175" s="118">
        <f t="shared" si="341"/>
        <v>3.5185851863731799E-2</v>
      </c>
      <c r="AA175" s="113">
        <f t="shared" ref="AA175" si="407">X175/X163-1</f>
        <v>3.5185851863731799E-2</v>
      </c>
    </row>
    <row r="176" spans="1:27">
      <c r="A176" s="32">
        <f>Tabelle0!$A175</f>
        <v>43495</v>
      </c>
      <c r="B176" s="42">
        <f>Tabelle0!G175</f>
        <v>2448311</v>
      </c>
      <c r="C176" s="224">
        <f t="shared" ref="C176:C177" si="408">(B176/B175-1)*12</f>
        <v>-3.2973572507684512E-2</v>
      </c>
      <c r="D176" s="225">
        <f>(B176/B$175-1)*12/MONTH(A176)</f>
        <v>-3.2973572507684512E-2</v>
      </c>
      <c r="E176" s="223">
        <f t="shared" ref="E176:E177" si="409">B176/B164-1</f>
        <v>6.1572948937803185E-2</v>
      </c>
      <c r="F176" s="93">
        <v>41304000</v>
      </c>
      <c r="G176" s="96">
        <f>Tabelle0!B175/F176*1000000</f>
        <v>6478.1619213635486</v>
      </c>
      <c r="H176" s="96">
        <f t="shared" ref="H176:H177" si="410">B176/F176*1000000</f>
        <v>59275.397055975212</v>
      </c>
      <c r="I176" s="100">
        <f t="shared" ref="I176:I177" si="411">H176*24</f>
        <v>1422609.529343405</v>
      </c>
      <c r="J176" s="100">
        <f t="shared" ref="J176:J177" si="412">I176-I175</f>
        <v>-3919.8140615921002</v>
      </c>
      <c r="K176" s="100">
        <f t="shared" ref="K176:K177" si="413">I176-I164</f>
        <v>71258.94340590504</v>
      </c>
      <c r="P176" s="107">
        <f>Tabelle0!K175/F176*1000000</f>
        <v>79528.592872361027</v>
      </c>
      <c r="Q176" s="74">
        <f t="shared" ref="Q176:Q177" si="414">(P176/P175-1)*12</f>
        <v>1.1536724630633266E-2</v>
      </c>
      <c r="R176" s="109">
        <f>(P176/P$175-1)*12/MONTH(A176)</f>
        <v>1.1536724630633266E-2</v>
      </c>
      <c r="S176" s="104">
        <f t="shared" ref="S176:S177" si="415">P176/P164-1</f>
        <v>3.6002797470176873E-2</v>
      </c>
      <c r="X176" s="116">
        <f>Tabelle0!O175/F176*1000000</f>
        <v>80298.518303312027</v>
      </c>
      <c r="Y176" s="111">
        <f t="shared" ref="Y176:Y177" si="416">(X176/X175-1)*12</f>
        <v>1.5026707908404546E-2</v>
      </c>
      <c r="Z176" s="118">
        <f>(X176/X$175-1)*12/MONTH(A176)</f>
        <v>1.5026707908404546E-2</v>
      </c>
      <c r="AA176" s="113">
        <f t="shared" ref="AA176:AA177" si="417">X176/X164-1</f>
        <v>3.4105487223027087E-2</v>
      </c>
    </row>
    <row r="177" spans="1:27">
      <c r="A177" s="32">
        <f>Tabelle0!$A176</f>
        <v>43524</v>
      </c>
      <c r="B177" s="42">
        <f>Tabelle0!G176</f>
        <v>2457322</v>
      </c>
      <c r="C177" s="224">
        <f t="shared" si="408"/>
        <v>4.4165957674493939E-2</v>
      </c>
      <c r="D177" s="225">
        <f>(B177/B$175-1)*12/MONTH(A177)</f>
        <v>5.5355130247489726E-3</v>
      </c>
      <c r="E177" s="223">
        <f t="shared" si="409"/>
        <v>6.2870707064590414E-2</v>
      </c>
      <c r="F177" s="93">
        <v>41304000</v>
      </c>
      <c r="G177" s="96">
        <f>Tabelle0!B176/F177*1000000</f>
        <v>6487.5314739492542</v>
      </c>
      <c r="H177" s="96">
        <f t="shared" si="410"/>
        <v>59493.559945767964</v>
      </c>
      <c r="I177" s="100">
        <f t="shared" si="411"/>
        <v>1427845.438698431</v>
      </c>
      <c r="J177" s="100">
        <f t="shared" si="412"/>
        <v>5235.9093550259713</v>
      </c>
      <c r="K177" s="100">
        <f t="shared" si="413"/>
        <v>73177.274635931011</v>
      </c>
      <c r="P177" s="107">
        <f>Tabelle0!K176/F177*1000000</f>
        <v>79868.438892116988</v>
      </c>
      <c r="Q177" s="74">
        <f t="shared" si="414"/>
        <v>5.1279069448854742E-2</v>
      </c>
      <c r="R177" s="109">
        <f>(P177/P$175-1)*12/MONTH(A177)</f>
        <v>3.1432546727391042E-2</v>
      </c>
      <c r="S177" s="104">
        <f t="shared" si="415"/>
        <v>3.9716981144781727E-2</v>
      </c>
      <c r="X177" s="116">
        <f>Tabelle0!O176/F177*1000000</f>
        <v>80628.825295370916</v>
      </c>
      <c r="Y177" s="111">
        <f t="shared" si="416"/>
        <v>4.9361856089730871E-2</v>
      </c>
      <c r="Z177" s="118">
        <f>(X177/X$175-1)*12/MONTH(A177)</f>
        <v>3.2225188090453827E-2</v>
      </c>
      <c r="AA177" s="113">
        <f t="shared" si="417"/>
        <v>3.7451166526947244E-2</v>
      </c>
    </row>
    <row r="178" spans="1:27">
      <c r="A178" s="32">
        <f>Tabelle0!$A177</f>
        <v>43554</v>
      </c>
      <c r="B178" s="42">
        <f>Tabelle0!G177</f>
        <v>2481264</v>
      </c>
      <c r="C178" s="224">
        <f t="shared" ref="C178:C181" si="418">(B178/B177-1)*12</f>
        <v>0.11691752240854125</v>
      </c>
      <c r="D178" s="225">
        <f t="shared" ref="D178:D181" si="419">(B178/B$175-1)*12/MONTH(A178)</f>
        <v>4.2698804956462943E-2</v>
      </c>
      <c r="E178" s="223">
        <f t="shared" ref="E178:E181" si="420">B178/B166-1</f>
        <v>7.4302567790544893E-2</v>
      </c>
      <c r="F178" s="93">
        <v>41304000</v>
      </c>
      <c r="G178" s="96">
        <f>Tabelle0!B177/F178*1000000</f>
        <v>6516.1969785008714</v>
      </c>
      <c r="H178" s="96">
        <f t="shared" ref="H178:H181" si="421">B178/F178*1000000</f>
        <v>60073.21324811157</v>
      </c>
      <c r="I178" s="100">
        <f t="shared" ref="I178:I181" si="422">H178*24</f>
        <v>1441757.1179546777</v>
      </c>
      <c r="J178" s="100">
        <f t="shared" ref="J178:J181" si="423">I178-I177</f>
        <v>13911.679256246658</v>
      </c>
      <c r="K178" s="100">
        <f t="shared" ref="K178:K181" si="424">I178-I166</f>
        <v>88445.985142177669</v>
      </c>
      <c r="P178" s="107">
        <f>Tabelle0!K177/F178*1000000</f>
        <v>80473.126089482859</v>
      </c>
      <c r="Q178" s="74">
        <f t="shared" ref="Q178:Q181" si="425">(P178/P177-1)*12</f>
        <v>9.0852487779208957E-2</v>
      </c>
      <c r="R178" s="109">
        <f t="shared" ref="R178:R181" si="426">(P178/P$175-1)*12/MONTH(A178)</f>
        <v>5.1397845137298503E-2</v>
      </c>
      <c r="S178" s="104">
        <f t="shared" ref="S178:S181" si="427">P178/P166-1</f>
        <v>4.6578877981513722E-2</v>
      </c>
      <c r="X178" s="116">
        <f>Tabelle0!O177/F178*1000000</f>
        <v>81461.625992639936</v>
      </c>
      <c r="Y178" s="111">
        <f t="shared" ref="Y178:Y181" si="428">(X178/X177-1)*12</f>
        <v>0.12394585101070454</v>
      </c>
      <c r="Z178" s="118">
        <f t="shared" ref="Z178:Z181" si="429">(X178/X$175-1)*12/MONTH(A178)</f>
        <v>6.3020641195084437E-2</v>
      </c>
      <c r="AA178" s="113">
        <f t="shared" ref="AA178:AA181" si="430">X178/X166-1</f>
        <v>4.7774145842096605E-2</v>
      </c>
    </row>
    <row r="179" spans="1:27">
      <c r="A179" s="32">
        <f>Tabelle0!$A178</f>
        <v>43585</v>
      </c>
      <c r="B179" s="42">
        <f>Tabelle0!G178</f>
        <v>2501313</v>
      </c>
      <c r="C179" s="224">
        <f t="shared" si="418"/>
        <v>9.6961871046369552E-2</v>
      </c>
      <c r="D179" s="225">
        <f t="shared" si="419"/>
        <v>5.6523331230191598E-2</v>
      </c>
      <c r="E179" s="223">
        <f t="shared" si="420"/>
        <v>7.496663980660756E-2</v>
      </c>
      <c r="F179" s="93">
        <v>41304000</v>
      </c>
      <c r="G179" s="96">
        <f>Tabelle0!B178/F179*1000000</f>
        <v>6567.5479372457867</v>
      </c>
      <c r="H179" s="96">
        <f t="shared" si="421"/>
        <v>60558.614177803604</v>
      </c>
      <c r="I179" s="100">
        <f t="shared" si="422"/>
        <v>1453406.7402672865</v>
      </c>
      <c r="J179" s="100">
        <f t="shared" si="423"/>
        <v>11649.622312608873</v>
      </c>
      <c r="K179" s="100">
        <f t="shared" si="424"/>
        <v>90003.419954786543</v>
      </c>
      <c r="P179" s="107">
        <f>Tabelle0!K178/F179*1000000</f>
        <v>80869.722060817352</v>
      </c>
      <c r="Q179" s="74">
        <f t="shared" si="425"/>
        <v>5.9139639371308839E-2</v>
      </c>
      <c r="R179" s="109">
        <f t="shared" si="426"/>
        <v>5.3523271822418561E-2</v>
      </c>
      <c r="S179" s="104">
        <f t="shared" si="427"/>
        <v>4.915837845037041E-2</v>
      </c>
      <c r="X179" s="116">
        <f>Tabelle0!O178/F179*1000000</f>
        <v>81868.584156498153</v>
      </c>
      <c r="Y179" s="111">
        <f t="shared" si="428"/>
        <v>5.9948446974773972E-2</v>
      </c>
      <c r="Z179" s="118">
        <f t="shared" si="429"/>
        <v>6.2488716987944448E-2</v>
      </c>
      <c r="AA179" s="113">
        <f t="shared" si="430"/>
        <v>5.0694336988668987E-2</v>
      </c>
    </row>
    <row r="180" spans="1:27">
      <c r="A180" s="32">
        <f>Tabelle0!$A179</f>
        <v>43615</v>
      </c>
      <c r="B180" s="42">
        <f>Tabelle0!G179</f>
        <v>2526072</v>
      </c>
      <c r="C180" s="224">
        <f t="shared" si="418"/>
        <v>0.11878081631527149</v>
      </c>
      <c r="D180" s="225">
        <f t="shared" si="419"/>
        <v>6.9422420742165869E-2</v>
      </c>
      <c r="E180" s="223">
        <f t="shared" si="420"/>
        <v>6.7307765435593581E-2</v>
      </c>
      <c r="F180" s="93">
        <v>41304000</v>
      </c>
      <c r="G180" s="96">
        <f>Tabelle0!B179/F180*1000000</f>
        <v>6587.6670540383493</v>
      </c>
      <c r="H180" s="96">
        <f t="shared" si="421"/>
        <v>61158.04764671703</v>
      </c>
      <c r="I180" s="100">
        <f t="shared" si="422"/>
        <v>1467793.1435212088</v>
      </c>
      <c r="J180" s="100">
        <f t="shared" si="423"/>
        <v>14386.403253922239</v>
      </c>
      <c r="K180" s="100">
        <f t="shared" si="424"/>
        <v>81013.846646208782</v>
      </c>
      <c r="P180" s="107">
        <f>Tabelle0!K179/F180*1000000</f>
        <v>81471.818710052292</v>
      </c>
      <c r="Q180" s="74">
        <f t="shared" si="425"/>
        <v>8.934320047972566E-2</v>
      </c>
      <c r="R180" s="109">
        <f t="shared" si="426"/>
        <v>6.100605358086373E-2</v>
      </c>
      <c r="S180" s="104">
        <f t="shared" si="427"/>
        <v>4.3826021274405269E-2</v>
      </c>
      <c r="X180" s="116">
        <f>Tabelle0!O179/F180*1000000</f>
        <v>82451.288010846401</v>
      </c>
      <c r="Y180" s="111">
        <f t="shared" si="428"/>
        <v>8.5410616590270827E-2</v>
      </c>
      <c r="Z180" s="118">
        <f t="shared" si="429"/>
        <v>6.742891023160151E-2</v>
      </c>
      <c r="AA180" s="113">
        <f t="shared" si="430"/>
        <v>4.4718076834330711E-2</v>
      </c>
    </row>
    <row r="181" spans="1:27">
      <c r="A181" s="32">
        <f>Tabelle0!$A180</f>
        <v>43646</v>
      </c>
      <c r="B181" s="42">
        <f>Tabelle0!G180</f>
        <v>2537737</v>
      </c>
      <c r="C181" s="224">
        <f t="shared" si="418"/>
        <v>5.5414097460404932E-2</v>
      </c>
      <c r="D181" s="225">
        <f t="shared" si="419"/>
        <v>6.735485163888244E-2</v>
      </c>
      <c r="E181" s="223">
        <f t="shared" si="420"/>
        <v>7.4007550996310734E-2</v>
      </c>
      <c r="F181" s="93">
        <v>41304000</v>
      </c>
      <c r="G181" s="96">
        <f>Tabelle0!B180/F181*1000000</f>
        <v>6637.516947511137</v>
      </c>
      <c r="H181" s="96">
        <f t="shared" si="421"/>
        <v>61440.465814448966</v>
      </c>
      <c r="I181" s="100">
        <f t="shared" si="422"/>
        <v>1474571.1795467753</v>
      </c>
      <c r="J181" s="100">
        <f t="shared" si="423"/>
        <v>6778.0360255665146</v>
      </c>
      <c r="K181" s="100">
        <f t="shared" si="424"/>
        <v>90078.796734275296</v>
      </c>
      <c r="P181" s="107">
        <f>Tabelle0!K180/F181*1000000</f>
        <v>81706.517528568671</v>
      </c>
      <c r="Q181" s="74">
        <f t="shared" si="425"/>
        <v>3.4568834558852402E-2</v>
      </c>
      <c r="R181" s="109">
        <f t="shared" si="426"/>
        <v>5.6746302367009616E-2</v>
      </c>
      <c r="S181" s="104">
        <f t="shared" si="427"/>
        <v>4.3470832560145389E-2</v>
      </c>
      <c r="X181" s="116">
        <f>Tabelle0!O180/F181*1000000</f>
        <v>82727.45981018788</v>
      </c>
      <c r="Y181" s="111">
        <f t="shared" si="428"/>
        <v>4.0194176125688763E-2</v>
      </c>
      <c r="Z181" s="118">
        <f t="shared" si="429"/>
        <v>6.3077999651019123E-2</v>
      </c>
      <c r="AA181" s="113">
        <f t="shared" si="430"/>
        <v>4.5814941152651611E-2</v>
      </c>
    </row>
    <row r="182" spans="1:27">
      <c r="A182" s="32">
        <f>Tabelle0!$A181</f>
        <v>43676</v>
      </c>
      <c r="B182" s="42">
        <f>Tabelle0!G181</f>
        <v>2548628</v>
      </c>
      <c r="C182" s="224">
        <f t="shared" ref="C182:C184" si="431">(B182/B181-1)*12</f>
        <v>5.1499426457508157E-2</v>
      </c>
      <c r="D182" s="225">
        <f t="shared" ref="D182:D184" si="432">(B182/B$175-1)*12/MONTH(A182)</f>
        <v>6.5337557772152818E-2</v>
      </c>
      <c r="E182" s="223">
        <f t="shared" ref="E182:E184" si="433">B182/B170-1</f>
        <v>7.4264923144493844E-2</v>
      </c>
      <c r="F182" s="93">
        <v>41304000</v>
      </c>
      <c r="G182" s="96">
        <f>Tabelle0!B181/F182*1000000</f>
        <v>6713.8775905481316</v>
      </c>
      <c r="H182" s="96">
        <f t="shared" ref="H182:H184" si="434">B182/F182*1000000</f>
        <v>61704.144877009487</v>
      </c>
      <c r="I182" s="100">
        <f t="shared" ref="I182:I184" si="435">H182*24</f>
        <v>1480899.4770482276</v>
      </c>
      <c r="J182" s="100">
        <f t="shared" ref="J182:J184" si="436">I182-I181</f>
        <v>6328.2975014522672</v>
      </c>
      <c r="K182" s="100">
        <f t="shared" ref="K182:K184" si="437">I182-I170</f>
        <v>102375.94421847747</v>
      </c>
      <c r="P182" s="107">
        <f>Tabelle0!K181/F182*1000000</f>
        <v>81881.1011040093</v>
      </c>
      <c r="Q182" s="74">
        <f t="shared" ref="Q182:Q184" si="438">(P182/P181-1)*12</f>
        <v>2.564058496992061E-2</v>
      </c>
      <c r="R182" s="109">
        <f t="shared" ref="R182:R184" si="439">(P182/P$175-1)*12/MONTH(A182)</f>
        <v>5.2406557623680197E-2</v>
      </c>
      <c r="S182" s="104">
        <f t="shared" ref="S182:S184" si="440">P182/P170-1</f>
        <v>5.357866037305592E-2</v>
      </c>
      <c r="X182" s="116">
        <f>Tabelle0!O181/F182*1000000</f>
        <v>82932.936277358123</v>
      </c>
      <c r="Y182" s="111">
        <f t="shared" ref="Y182:Y184" si="441">(X182/X181-1)*12</f>
        <v>2.9805310252489114E-2</v>
      </c>
      <c r="Z182" s="118">
        <f t="shared" ref="Z182:Z184" si="442">(X182/X$175-1)*12/MONTH(A182)</f>
        <v>5.8459048261922372E-2</v>
      </c>
      <c r="AA182" s="113">
        <f t="shared" ref="AA182:AA184" si="443">X182/X170-1</f>
        <v>5.6464335027663237E-2</v>
      </c>
    </row>
    <row r="183" spans="1:27">
      <c r="A183" s="32">
        <f>Tabelle0!$A182</f>
        <v>43707</v>
      </c>
      <c r="B183" s="42">
        <f>Tabelle0!G182</f>
        <v>2574553</v>
      </c>
      <c r="C183" s="224">
        <f t="shared" si="431"/>
        <v>0.12206567612064312</v>
      </c>
      <c r="D183" s="225">
        <f t="shared" si="432"/>
        <v>7.3010117484033854E-2</v>
      </c>
      <c r="E183" s="223">
        <f t="shared" si="433"/>
        <v>8.3759019387710909E-2</v>
      </c>
      <c r="F183" s="93">
        <v>41304000</v>
      </c>
      <c r="G183" s="96">
        <f>Tabelle0!B182/F183*1000000</f>
        <v>6697.8016656982372</v>
      </c>
      <c r="H183" s="96">
        <f t="shared" si="434"/>
        <v>62331.808057331007</v>
      </c>
      <c r="I183" s="100">
        <f t="shared" si="435"/>
        <v>1495963.3933759441</v>
      </c>
      <c r="J183" s="100">
        <f t="shared" si="436"/>
        <v>15063.91632771655</v>
      </c>
      <c r="K183" s="100">
        <f t="shared" si="437"/>
        <v>115616.50203370117</v>
      </c>
      <c r="P183" s="107">
        <f>Tabelle0!K182/F183*1000000</f>
        <v>82620.932597327133</v>
      </c>
      <c r="Q183" s="74">
        <f t="shared" si="438"/>
        <v>0.10842523854847386</v>
      </c>
      <c r="R183" s="109">
        <f t="shared" si="439"/>
        <v>5.9823219349518841E-2</v>
      </c>
      <c r="S183" s="104">
        <f t="shared" si="440"/>
        <v>6.3291648023769964E-2</v>
      </c>
      <c r="X183" s="116">
        <f>Tabelle0!O182/F183*1000000</f>
        <v>83756.367422041454</v>
      </c>
      <c r="Y183" s="111">
        <f t="shared" si="441"/>
        <v>0.11914655599741142</v>
      </c>
      <c r="Z183" s="118">
        <f t="shared" si="442"/>
        <v>6.6552865477515266E-2</v>
      </c>
      <c r="AA183" s="113">
        <f t="shared" si="443"/>
        <v>6.6800849130147277E-2</v>
      </c>
    </row>
    <row r="184" spans="1:27">
      <c r="A184" s="32">
        <f>Tabelle0!$A183</f>
        <v>43738</v>
      </c>
      <c r="B184" s="42">
        <f>Tabelle0!G183</f>
        <v>2575934</v>
      </c>
      <c r="C184" s="224">
        <f t="shared" si="431"/>
        <v>6.4368455417316284E-3</v>
      </c>
      <c r="D184" s="225">
        <f t="shared" si="432"/>
        <v>6.5647898738535673E-2</v>
      </c>
      <c r="E184" s="223">
        <f t="shared" si="433"/>
        <v>7.2130064029780616E-2</v>
      </c>
      <c r="F184" s="93">
        <v>41304000</v>
      </c>
      <c r="G184" s="96">
        <f>Tabelle0!B183/F184*1000000</f>
        <v>6716.5165601394538</v>
      </c>
      <c r="H184" s="96">
        <f t="shared" si="434"/>
        <v>62365.243075731167</v>
      </c>
      <c r="I184" s="100">
        <f t="shared" si="435"/>
        <v>1496765.8338175481</v>
      </c>
      <c r="J184" s="100">
        <f t="shared" si="436"/>
        <v>802.44044160400517</v>
      </c>
      <c r="K184" s="100">
        <f t="shared" si="437"/>
        <v>100698.43114468362</v>
      </c>
      <c r="P184" s="107">
        <f>Tabelle0!K183/F184*1000000</f>
        <v>82526.171799341464</v>
      </c>
      <c r="Q184" s="74">
        <f t="shared" si="438"/>
        <v>-1.3763213995297452E-2</v>
      </c>
      <c r="R184" s="109">
        <f t="shared" si="439"/>
        <v>5.1585959365295274E-2</v>
      </c>
      <c r="S184" s="104">
        <f t="shared" si="440"/>
        <v>5.3830788460688339E-2</v>
      </c>
      <c r="X184" s="116">
        <f>Tabelle0!O183/F184*1000000</f>
        <v>83335.802827813284</v>
      </c>
      <c r="Y184" s="111">
        <f t="shared" si="441"/>
        <v>-6.0255420406519988E-2</v>
      </c>
      <c r="Z184" s="118">
        <f t="shared" si="442"/>
        <v>5.2166006239392416E-2</v>
      </c>
      <c r="AA184" s="113">
        <f t="shared" si="443"/>
        <v>5.3734262951256273E-2</v>
      </c>
    </row>
    <row r="185" spans="1:27">
      <c r="A185" s="32">
        <f>Tabelle0!$A184</f>
        <v>43768</v>
      </c>
      <c r="B185" s="42">
        <f>Tabelle0!G184</f>
        <v>2594159</v>
      </c>
      <c r="C185" s="224">
        <f t="shared" ref="C185" si="444">(B185/B184-1)*12</f>
        <v>8.4901243587762742E-2</v>
      </c>
      <c r="D185" s="225">
        <f t="shared" ref="D185" si="445">(B185/B$175-1)*12/MONTH(A185)</f>
        <v>6.7991252341595393E-2</v>
      </c>
      <c r="E185" s="223">
        <f t="shared" ref="E185" si="446">B185/B173-1</f>
        <v>7.43821128413098E-2</v>
      </c>
      <c r="F185" s="93">
        <v>41304000</v>
      </c>
      <c r="G185" s="96">
        <f>Tabelle0!B184/F185*1000000</f>
        <v>6721.6250242107299</v>
      </c>
      <c r="H185" s="96">
        <f t="shared" ref="H185" si="447">B185/F185*1000000</f>
        <v>62806.483633546392</v>
      </c>
      <c r="I185" s="100">
        <f t="shared" ref="I185" si="448">H185*24</f>
        <v>1507355.6072051134</v>
      </c>
      <c r="J185" s="100">
        <f t="shared" ref="J185" si="449">I185-I184</f>
        <v>10589.773387565278</v>
      </c>
      <c r="K185" s="100">
        <f t="shared" ref="K185" si="450">I185-I173</f>
        <v>104357.93143521226</v>
      </c>
      <c r="P185" s="107">
        <f>Tabelle0!K184/F185*1000000</f>
        <v>82930.345729227192</v>
      </c>
      <c r="Q185" s="74">
        <f t="shared" ref="Q185" si="451">(P185/P184-1)*12</f>
        <v>5.8770291325539681E-2</v>
      </c>
      <c r="R185" s="109">
        <f t="shared" ref="R185" si="452">(P185/P$175-1)*12/MONTH(A185)</f>
        <v>5.2531771700834985E-2</v>
      </c>
      <c r="S185" s="104">
        <f t="shared" ref="S185" si="453">P185/P173-1</f>
        <v>5.5178092521980915E-2</v>
      </c>
      <c r="X185" s="116">
        <f>Tabelle0!O184/F185*1000000</f>
        <v>83672.574084834399</v>
      </c>
      <c r="Y185" s="111">
        <f t="shared" ref="Y185" si="454">(X185/X184-1)*12</f>
        <v>4.8493623954199983E-2</v>
      </c>
      <c r="Z185" s="118">
        <f t="shared" ref="Z185" si="455">(X185/X$175-1)*12/MONTH(A185)</f>
        <v>5.1988496912605785E-2</v>
      </c>
      <c r="AA185" s="113">
        <f t="shared" ref="AA185" si="456">X185/X173-1</f>
        <v>5.3104178334772545E-2</v>
      </c>
    </row>
    <row r="186" spans="1:27">
      <c r="A186" s="32">
        <f>Tabelle0!$A185</f>
        <v>43799</v>
      </c>
      <c r="B186" s="42">
        <f>Tabelle0!G185</f>
        <v>2619531</v>
      </c>
      <c r="C186" s="224">
        <f t="shared" ref="C186:C187" si="457">(B186/B185-1)*12</f>
        <v>0.11736520390616079</v>
      </c>
      <c r="D186" s="225">
        <f t="shared" ref="D186:D187" si="458">(B186/B$175-1)*12/MONTH(A186)</f>
        <v>7.3084324241018461E-2</v>
      </c>
      <c r="E186" s="223">
        <f t="shared" ref="E186:E187" si="459">B186/B174-1</f>
        <v>6.7427881725744987E-2</v>
      </c>
      <c r="F186" s="93">
        <v>41304000</v>
      </c>
      <c r="G186" s="96">
        <f>Tabelle0!B185/F186*1000000</f>
        <v>6739.5167538252954</v>
      </c>
      <c r="H186" s="96">
        <f t="shared" ref="H186:H187" si="460">B186/F186*1000000</f>
        <v>63420.758280069727</v>
      </c>
      <c r="I186" s="100">
        <f t="shared" ref="I186:I187" si="461">H186*24</f>
        <v>1522098.1987216733</v>
      </c>
      <c r="J186" s="100">
        <f t="shared" ref="J186:J187" si="462">I186-I185</f>
        <v>14742.591516559944</v>
      </c>
      <c r="K186" s="100">
        <f t="shared" ref="K186:K187" si="463">I186-I174</f>
        <v>96148.750726321712</v>
      </c>
      <c r="P186" s="107">
        <f>Tabelle0!K185/F186*1000000</f>
        <v>83451.457485957784</v>
      </c>
      <c r="Q186" s="74">
        <f t="shared" ref="Q186:Q187" si="464">(P186/P185-1)*12</f>
        <v>7.5404739070843441E-2</v>
      </c>
      <c r="R186" s="109">
        <f t="shared" ref="R186:R187" si="465">(P186/P$175-1)*12/MONTH(A186)</f>
        <v>5.4911219078262234E-2</v>
      </c>
      <c r="S186" s="104">
        <f t="shared" ref="S186:S187" si="466">P186/P174-1</f>
        <v>5.0202796495423252E-2</v>
      </c>
      <c r="X186" s="116">
        <f>Tabelle0!O185/F186*1000000</f>
        <v>84197.946930079415</v>
      </c>
      <c r="Y186" s="111">
        <f t="shared" ref="Y186:Y187" si="467">(X186/X185-1)*12</f>
        <v>7.5346960600832347E-2</v>
      </c>
      <c r="Z186" s="118">
        <f t="shared" ref="Z186:Z187" si="468">(X186/X$175-1)*12/MONTH(A186)</f>
        <v>5.4408749310669483E-2</v>
      </c>
      <c r="AA186" s="113">
        <f t="shared" ref="AA186:AA187" si="469">X186/X174-1</f>
        <v>4.8958570547400715E-2</v>
      </c>
    </row>
    <row r="187" spans="1:27">
      <c r="A187" s="32">
        <f>Tabelle0!$A186</f>
        <v>43829</v>
      </c>
      <c r="B187" s="42">
        <f>Tabelle0!G186</f>
        <v>2621836</v>
      </c>
      <c r="C187" s="224">
        <f t="shared" si="457"/>
        <v>1.0559142075433847E-2</v>
      </c>
      <c r="D187" s="225">
        <f t="shared" si="458"/>
        <v>6.7932842292460105E-2</v>
      </c>
      <c r="E187" s="223">
        <f t="shared" si="459"/>
        <v>6.7932842292460105E-2</v>
      </c>
      <c r="F187" s="93">
        <v>41304000</v>
      </c>
      <c r="G187" s="96">
        <f>Tabelle0!B186/F187*1000000</f>
        <v>6821.7363935696303</v>
      </c>
      <c r="H187" s="96">
        <f t="shared" si="460"/>
        <v>63476.564013170631</v>
      </c>
      <c r="I187" s="100">
        <f t="shared" si="461"/>
        <v>1523437.5363160952</v>
      </c>
      <c r="J187" s="100">
        <f t="shared" si="462"/>
        <v>1339.3375944218133</v>
      </c>
      <c r="K187" s="100">
        <f t="shared" si="463"/>
        <v>96908.192911098013</v>
      </c>
      <c r="P187" s="107">
        <f>Tabelle0!K186/F187*1000000</f>
        <v>83354.880883207443</v>
      </c>
      <c r="Q187" s="74">
        <f t="shared" si="464"/>
        <v>-1.3887345624839398E-2</v>
      </c>
      <c r="R187" s="109">
        <f t="shared" si="465"/>
        <v>4.9119753395654886E-2</v>
      </c>
      <c r="S187" s="104">
        <f t="shared" si="466"/>
        <v>4.9119753395654886E-2</v>
      </c>
      <c r="X187" s="116">
        <f>Tabelle0!O186/F187*1000000</f>
        <v>84141.19697850087</v>
      </c>
      <c r="Y187" s="111">
        <f t="shared" si="467"/>
        <v>-8.0880762984403276E-3</v>
      </c>
      <c r="Z187" s="118">
        <f t="shared" si="468"/>
        <v>4.9167064653847792E-2</v>
      </c>
      <c r="AA187" s="113">
        <f t="shared" si="469"/>
        <v>4.9167064653847792E-2</v>
      </c>
    </row>
    <row r="188" spans="1:27">
      <c r="A188" s="32">
        <f>Tabelle0!$A187</f>
        <v>43860</v>
      </c>
      <c r="B188" s="42">
        <f>Tabelle0!G187</f>
        <v>2614124</v>
      </c>
      <c r="C188" s="224">
        <f t="shared" ref="C188:C189" si="470">(B188/B187-1)*12</f>
        <v>-3.5297402278402945E-2</v>
      </c>
      <c r="D188" s="225">
        <f>(B188/B$187-1)*12/MONTH(A188)</f>
        <v>-3.5297402278402945E-2</v>
      </c>
      <c r="E188" s="223">
        <f t="shared" ref="E188:E189" si="471">B188/B176-1</f>
        <v>6.7725464616219089E-2</v>
      </c>
      <c r="F188" s="93">
        <v>41304000</v>
      </c>
      <c r="G188" s="96">
        <f>Tabelle0!B187/F188*1000000</f>
        <v>6807.4278520240168</v>
      </c>
      <c r="H188" s="96">
        <f t="shared" ref="H188:H189" si="472">B188/F188*1000000</f>
        <v>63289.850861901992</v>
      </c>
      <c r="I188" s="100">
        <f t="shared" ref="I188:I189" si="473">H188*24</f>
        <v>1518956.4206856478</v>
      </c>
      <c r="J188" s="100">
        <f t="shared" ref="J188:J189" si="474">I188-I187</f>
        <v>-4481.1156304473989</v>
      </c>
      <c r="K188" s="100">
        <f t="shared" ref="K188:K189" si="475">I188-I176</f>
        <v>96346.891342242714</v>
      </c>
      <c r="P188" s="107">
        <f>Tabelle0!K187/F188*1000000</f>
        <v>83244.28626767383</v>
      </c>
      <c r="Q188" s="74">
        <f t="shared" ref="Q188:Q189" si="476">(P188/P187-1)*12</f>
        <v>-1.5921507803038804E-2</v>
      </c>
      <c r="R188" s="109">
        <f>(P188/P$187-1)*12/MONTH(A188)</f>
        <v>-1.5921507803038804E-2</v>
      </c>
      <c r="S188" s="104">
        <f t="shared" ref="S188:S189" si="477">P188/P176-1</f>
        <v>4.672147791268344E-2</v>
      </c>
      <c r="X188" s="116">
        <f>Tabelle0!O187/F188*1000000</f>
        <v>84091.613403060241</v>
      </c>
      <c r="Y188" s="111">
        <f t="shared" ref="Y188:Y189" si="478">(X188/X187-1)*12</f>
        <v>-7.0714813510388552E-3</v>
      </c>
      <c r="Z188" s="118">
        <f>(X188/X$187-1)*12/MONTH(A188)</f>
        <v>-7.0714813510388552E-3</v>
      </c>
      <c r="AA188" s="113">
        <f t="shared" ref="AA188:AA189" si="479">X188/X176-1</f>
        <v>4.7237423303634785E-2</v>
      </c>
    </row>
    <row r="189" spans="1:27">
      <c r="A189" s="32">
        <f>Tabelle0!$A188</f>
        <v>43889</v>
      </c>
      <c r="B189" s="42">
        <f>Tabelle0!G188</f>
        <v>2632152</v>
      </c>
      <c r="C189" s="224">
        <f t="shared" si="470"/>
        <v>8.2756594560931873E-2</v>
      </c>
      <c r="D189" s="225">
        <f>(B189/B$187-1)*12/MONTH(A189)</f>
        <v>2.360788394087221E-2</v>
      </c>
      <c r="E189" s="223">
        <f t="shared" si="471"/>
        <v>7.11465571056622E-2</v>
      </c>
      <c r="F189" s="93">
        <v>41304000</v>
      </c>
      <c r="G189" s="96">
        <f>Tabelle0!B188/F189*1000000</f>
        <v>6810.5268254890561</v>
      </c>
      <c r="H189" s="96">
        <f t="shared" si="472"/>
        <v>63726.321905868674</v>
      </c>
      <c r="I189" s="100">
        <f t="shared" si="473"/>
        <v>1529431.7257408481</v>
      </c>
      <c r="J189" s="100">
        <f t="shared" si="474"/>
        <v>10475.305055200355</v>
      </c>
      <c r="K189" s="100">
        <f t="shared" si="475"/>
        <v>101586.2870424171</v>
      </c>
      <c r="P189" s="107">
        <f>Tabelle0!K188/F189*1000000</f>
        <v>83670.419329846991</v>
      </c>
      <c r="Q189" s="74">
        <f t="shared" si="476"/>
        <v>6.1428801607296357E-2</v>
      </c>
      <c r="R189" s="109">
        <f>(P189/P$187-1)*12/MONTH(A189)</f>
        <v>2.2712895271123745E-2</v>
      </c>
      <c r="S189" s="104">
        <f t="shared" si="477"/>
        <v>4.7603039329034091E-2</v>
      </c>
      <c r="X189" s="116">
        <f>Tabelle0!O188/F189*1000000</f>
        <v>84453.588030214989</v>
      </c>
      <c r="Y189" s="111">
        <f t="shared" si="478"/>
        <v>5.165432496861655E-2</v>
      </c>
      <c r="Z189" s="118">
        <f>(X189/X$187-1)*12/MONTH(A189)</f>
        <v>2.2276202117300414E-2</v>
      </c>
      <c r="AA189" s="113">
        <f t="shared" si="479"/>
        <v>4.7436666983955877E-2</v>
      </c>
    </row>
    <row r="190" spans="1:27">
      <c r="A190" s="32">
        <f>Tabelle0!$A189</f>
        <v>43920</v>
      </c>
      <c r="B190" s="42">
        <f>Tabelle0!G189</f>
        <v>2726246</v>
      </c>
      <c r="C190" s="224">
        <f t="shared" ref="C190:C191" si="480">(B190/B189-1)*12</f>
        <v>0.42897522635470953</v>
      </c>
      <c r="D190" s="225">
        <f t="shared" ref="D190:D191" si="481">(B190/B$187-1)*12/MONTH(A190)</f>
        <v>0.15929295348755623</v>
      </c>
      <c r="E190" s="223">
        <f t="shared" ref="E190:E191" si="482">B190/B178-1</f>
        <v>9.8732742666640894E-2</v>
      </c>
      <c r="F190" s="93">
        <v>41304000</v>
      </c>
      <c r="G190" s="96">
        <f>Tabelle0!B189/F190*1000000</f>
        <v>6832.3164826651164</v>
      </c>
      <c r="H190" s="96">
        <f t="shared" ref="H190:H191" si="483">B190/F190*1000000</f>
        <v>66004.406352895603</v>
      </c>
      <c r="I190" s="100">
        <f t="shared" ref="I190:I191" si="484">H190*24</f>
        <v>1584105.7524694945</v>
      </c>
      <c r="J190" s="100">
        <f t="shared" ref="J190:J191" si="485">I190-I189</f>
        <v>54674.026728646364</v>
      </c>
      <c r="K190" s="100">
        <f t="shared" ref="K190:K191" si="486">I190-I178</f>
        <v>142348.6345148168</v>
      </c>
      <c r="P190" s="107">
        <f>Tabelle0!K189/F190*1000000</f>
        <v>85854.590354445099</v>
      </c>
      <c r="Q190" s="74">
        <f t="shared" ref="Q190:Q191" si="487">(P190/P189-1)*12</f>
        <v>0.31325350709492294</v>
      </c>
      <c r="R190" s="109">
        <f t="shared" ref="R190:R191" si="488">(P190/P$187-1)*12/MONTH(A190)</f>
        <v>0.11995503777349903</v>
      </c>
      <c r="S190" s="104">
        <f t="shared" ref="S190:S191" si="489">P190/P178-1</f>
        <v>6.6872812409179527E-2</v>
      </c>
      <c r="X190" s="116">
        <f>Tabelle0!O189/F190*1000000</f>
        <v>86547.089870230498</v>
      </c>
      <c r="Y190" s="111">
        <f t="shared" ref="Y190:Y191" si="490">(X190/X189-1)*12</f>
        <v>0.29746542054788883</v>
      </c>
      <c r="Z190" s="118">
        <f t="shared" ref="Z190:Z191" si="491">(X190/X$187-1)*12/MONTH(A190)</f>
        <v>0.11437407491810969</v>
      </c>
      <c r="AA190" s="113">
        <f t="shared" ref="AA190:AA191" si="492">X190/X178-1</f>
        <v>6.2427723675071656E-2</v>
      </c>
    </row>
    <row r="191" spans="1:27">
      <c r="A191" s="32">
        <f>Tabelle0!$A190</f>
        <v>43951</v>
      </c>
      <c r="B191" s="42">
        <f>Tabelle0!G190</f>
        <v>2740810</v>
      </c>
      <c r="C191" s="224">
        <f t="shared" si="480"/>
        <v>6.4105733671869558E-2</v>
      </c>
      <c r="D191" s="225">
        <f t="shared" si="481"/>
        <v>0.13613437301188913</v>
      </c>
      <c r="E191" s="223">
        <f t="shared" si="482"/>
        <v>9.574851288103492E-2</v>
      </c>
      <c r="F191" s="93">
        <v>41304000</v>
      </c>
      <c r="G191" s="96">
        <f>Tabelle0!B190/F191*1000000</f>
        <v>6936.8584156498164</v>
      </c>
      <c r="H191" s="96">
        <f t="shared" si="483"/>
        <v>66357.011427464648</v>
      </c>
      <c r="I191" s="100">
        <f t="shared" si="484"/>
        <v>1592568.2742591514</v>
      </c>
      <c r="J191" s="100">
        <f t="shared" si="485"/>
        <v>8462.521789656952</v>
      </c>
      <c r="K191" s="100">
        <f t="shared" si="486"/>
        <v>139161.53399186488</v>
      </c>
      <c r="P191" s="107">
        <f>Tabelle0!K190/F191*1000000</f>
        <v>86019.538059267856</v>
      </c>
      <c r="Q191" s="74">
        <f t="shared" si="487"/>
        <v>2.3054940332269069E-2</v>
      </c>
      <c r="R191" s="109">
        <f t="shared" si="488"/>
        <v>9.5902860678092505E-2</v>
      </c>
      <c r="S191" s="104">
        <f t="shared" si="489"/>
        <v>6.3680396905255066E-2</v>
      </c>
      <c r="X191" s="116">
        <f>Tabelle0!O190/F191*1000000</f>
        <v>86704.750145264377</v>
      </c>
      <c r="Y191" s="111">
        <f t="shared" si="490"/>
        <v>2.186004524523355E-2</v>
      </c>
      <c r="Z191" s="118">
        <f t="shared" si="491"/>
        <v>9.1401831403177702E-2</v>
      </c>
      <c r="AA191" s="113">
        <f t="shared" si="492"/>
        <v>5.9072305190004393E-2</v>
      </c>
    </row>
    <row r="192" spans="1:27">
      <c r="A192" s="32">
        <f>Tabelle0!$A191</f>
        <v>43981</v>
      </c>
      <c r="B192" s="42">
        <f>Tabelle0!G191</f>
        <v>2796750</v>
      </c>
      <c r="C192" s="224">
        <f t="shared" ref="C192:C193" si="493">(B192/B191-1)*12</f>
        <v>0.24492029728437892</v>
      </c>
      <c r="D192" s="225">
        <f t="shared" ref="D192:D193" si="494">(B192/B$187-1)*12/MONTH(A192)</f>
        <v>0.16011436260696676</v>
      </c>
      <c r="E192" s="223">
        <f t="shared" ref="E192:E193" si="495">B192/B180-1</f>
        <v>0.10715371533352958</v>
      </c>
      <c r="F192" s="93">
        <v>41304000</v>
      </c>
      <c r="G192" s="96">
        <f>Tabelle0!B191/F192*1000000</f>
        <v>7064.642649622313</v>
      </c>
      <c r="H192" s="96">
        <f t="shared" ref="H192:H193" si="496">B192/F192*1000000</f>
        <v>67711.359674607782</v>
      </c>
      <c r="I192" s="100">
        <f t="shared" ref="I192:I193" si="497">H192*24</f>
        <v>1625072.6321905868</v>
      </c>
      <c r="J192" s="100">
        <f t="shared" ref="J192:J193" si="498">I192-I191</f>
        <v>32504.357931435341</v>
      </c>
      <c r="K192" s="100">
        <f t="shared" ref="K192:K193" si="499">I192-I180</f>
        <v>157279.48866937798</v>
      </c>
      <c r="P192" s="107">
        <f>Tabelle0!K191/F192*1000000</f>
        <v>87522.03176447803</v>
      </c>
      <c r="Q192" s="74">
        <f t="shared" ref="Q192:Q193" si="500">(P192/P191-1)*12</f>
        <v>0.20960266550256623</v>
      </c>
      <c r="R192" s="109">
        <f t="shared" ref="R192:R193" si="501">(P192/P$187-1)*12/MONTH(A192)</f>
        <v>0.11998292132481722</v>
      </c>
      <c r="S192" s="104">
        <f t="shared" ref="S192:S193" si="502">P192/P180-1</f>
        <v>7.4261421313763343E-2</v>
      </c>
      <c r="X192" s="116">
        <f>Tabelle0!O191/F192*1000000</f>
        <v>88165.359287236104</v>
      </c>
      <c r="Y192" s="111">
        <f t="shared" ref="Y192:Y193" si="503">(X192/X191-1)*12</f>
        <v>0.20214935945603418</v>
      </c>
      <c r="Z192" s="118">
        <f t="shared" ref="Z192:Z193" si="504">(X192/X$187-1)*12/MONTH(A192)</f>
        <v>0.11478312512516667</v>
      </c>
      <c r="AA192" s="113">
        <f t="shared" ref="AA192:AA193" si="505">X192/X180-1</f>
        <v>6.930238949860934E-2</v>
      </c>
    </row>
    <row r="193" spans="1:27">
      <c r="A193" s="32">
        <f>Tabelle0!$A192</f>
        <v>44012</v>
      </c>
      <c r="B193" s="42">
        <f>Tabelle0!G192</f>
        <v>2811317</v>
      </c>
      <c r="C193" s="224">
        <f t="shared" si="493"/>
        <v>6.2502547599892821E-2</v>
      </c>
      <c r="D193" s="225">
        <f t="shared" si="494"/>
        <v>0.14454069590927876</v>
      </c>
      <c r="E193" s="223">
        <f t="shared" si="495"/>
        <v>0.10780470947147003</v>
      </c>
      <c r="F193" s="93">
        <v>41304000</v>
      </c>
      <c r="G193" s="96">
        <f>Tabelle0!B192/F193*1000000</f>
        <v>7179.4257214797599</v>
      </c>
      <c r="H193" s="96">
        <f t="shared" si="496"/>
        <v>68064.037381367423</v>
      </c>
      <c r="I193" s="100">
        <f t="shared" si="497"/>
        <v>1633536.8971528183</v>
      </c>
      <c r="J193" s="100">
        <f t="shared" si="498"/>
        <v>8464.2649622315075</v>
      </c>
      <c r="K193" s="100">
        <f t="shared" si="499"/>
        <v>158965.71760604298</v>
      </c>
      <c r="P193" s="107">
        <f>Tabelle0!K192/F193*1000000</f>
        <v>87684.63102847182</v>
      </c>
      <c r="Q193" s="74">
        <f t="shared" si="500"/>
        <v>2.2293714263582842E-2</v>
      </c>
      <c r="R193" s="109">
        <f t="shared" si="501"/>
        <v>0.10388714132603694</v>
      </c>
      <c r="S193" s="104">
        <f t="shared" si="502"/>
        <v>7.3165687153572634E-2</v>
      </c>
      <c r="X193" s="116">
        <f>Tabelle0!O192/F193*1000000</f>
        <v>88278.157079217504</v>
      </c>
      <c r="Y193" s="111">
        <f t="shared" si="503"/>
        <v>1.5352668153565396E-2</v>
      </c>
      <c r="Z193" s="118">
        <f t="shared" si="504"/>
        <v>9.833375918751619E-2</v>
      </c>
      <c r="AA193" s="113">
        <f t="shared" si="505"/>
        <v>6.7096188880515495E-2</v>
      </c>
    </row>
    <row r="194" spans="1:27">
      <c r="A194" s="32">
        <f>Tabelle0!$A193</f>
        <v>44042</v>
      </c>
      <c r="B194" s="42">
        <f>Tabelle0!G193</f>
        <v>2819953</v>
      </c>
      <c r="C194" s="224">
        <f t="shared" ref="C194:C195" si="506">(B194/B193-1)*12</f>
        <v>3.6862438494128291E-2</v>
      </c>
      <c r="D194" s="225">
        <f t="shared" ref="D194:D195" si="507">(B194/B$187-1)*12/MONTH(A194)</f>
        <v>0.1295386678866042</v>
      </c>
      <c r="E194" s="223">
        <f t="shared" ref="E194:E195" si="508">B194/B182-1</f>
        <v>0.10645924003032214</v>
      </c>
      <c r="F194" s="93">
        <v>41304000</v>
      </c>
      <c r="G194" s="96">
        <f>Tabelle0!B193/F194*1000000</f>
        <v>7273.0001936858416</v>
      </c>
      <c r="H194" s="96">
        <f t="shared" ref="H194:H195" si="509">B194/F194*1000000</f>
        <v>68273.121247336821</v>
      </c>
      <c r="I194" s="100">
        <f t="shared" ref="I194:I195" si="510">H194*24</f>
        <v>1638554.9099360837</v>
      </c>
      <c r="J194" s="100">
        <f t="shared" ref="J194:J195" si="511">I194-I193</f>
        <v>5018.0127832654398</v>
      </c>
      <c r="K194" s="100">
        <f t="shared" ref="K194:K195" si="512">I194-I182</f>
        <v>157655.43288785615</v>
      </c>
      <c r="P194" s="107">
        <f>Tabelle0!K193/F194*1000000</f>
        <v>88058.88049583575</v>
      </c>
      <c r="Q194" s="74">
        <f t="shared" ref="Q194:Q195" si="513">(P194/P193-1)*12</f>
        <v>5.1217568639923883E-2</v>
      </c>
      <c r="R194" s="109">
        <f t="shared" ref="R194:R195" si="514">(P194/P$187-1)*12/MONTH(A194)</f>
        <v>9.6742977141711803E-2</v>
      </c>
      <c r="S194" s="104">
        <f t="shared" ref="S194:S195" si="515">P194/P182-1</f>
        <v>7.5448171904517247E-2</v>
      </c>
      <c r="X194" s="116">
        <f>Tabelle0!O193/F194*1000000</f>
        <v>88622.385241138865</v>
      </c>
      <c r="Y194" s="111">
        <f t="shared" ref="Y194:Y195" si="516">(X194/X193-1)*12</f>
        <v>4.6792299247361946E-2</v>
      </c>
      <c r="Z194" s="118">
        <f t="shared" ref="Z194:Z195" si="517">(X194/X$187-1)*12/MONTH(A194)</f>
        <v>9.1299355102209725E-2</v>
      </c>
      <c r="AA194" s="113">
        <f t="shared" ref="AA194:AA195" si="518">X194/X182-1</f>
        <v>6.860300887880233E-2</v>
      </c>
    </row>
    <row r="195" spans="1:27">
      <c r="A195" s="32">
        <f>Tabelle0!$A194</f>
        <v>44073</v>
      </c>
      <c r="B195" s="42">
        <f>Tabelle0!G194</f>
        <v>2839190</v>
      </c>
      <c r="C195" s="224">
        <f t="shared" si="506"/>
        <v>8.1860938817064799E-2</v>
      </c>
      <c r="D195" s="225">
        <f t="shared" si="507"/>
        <v>0.12435217153170541</v>
      </c>
      <c r="E195" s="223">
        <f t="shared" si="508"/>
        <v>0.10278949394322034</v>
      </c>
      <c r="F195" s="93">
        <v>41304000</v>
      </c>
      <c r="G195" s="96">
        <f>Tabelle0!B194/F195*1000000</f>
        <v>7293.9182645748597</v>
      </c>
      <c r="H195" s="96">
        <f t="shared" si="509"/>
        <v>68738.863064110017</v>
      </c>
      <c r="I195" s="100">
        <f t="shared" si="510"/>
        <v>1649732.7135386404</v>
      </c>
      <c r="J195" s="100">
        <f t="shared" si="511"/>
        <v>11177.803602556698</v>
      </c>
      <c r="K195" s="100">
        <f t="shared" si="512"/>
        <v>153769.3201626963</v>
      </c>
      <c r="P195" s="107">
        <f>Tabelle0!K194/F195*1000000</f>
        <v>88405.093937633152</v>
      </c>
      <c r="Q195" s="74">
        <f t="shared" si="513"/>
        <v>4.7179356337210265E-2</v>
      </c>
      <c r="R195" s="109">
        <f t="shared" si="514"/>
        <v>9.0880335996793238E-2</v>
      </c>
      <c r="S195" s="104">
        <f t="shared" si="515"/>
        <v>7.0008424723266183E-2</v>
      </c>
      <c r="X195" s="116">
        <f>Tabelle0!O194/F195*1000000</f>
        <v>88955.1859384079</v>
      </c>
      <c r="Y195" s="111">
        <f t="shared" si="516"/>
        <v>4.5063201090354887E-2</v>
      </c>
      <c r="Z195" s="118">
        <f t="shared" si="517"/>
        <v>8.5819832604777324E-2</v>
      </c>
      <c r="AA195" s="113">
        <f t="shared" si="518"/>
        <v>6.2070725801299798E-2</v>
      </c>
    </row>
    <row r="196" spans="1:27">
      <c r="A196" s="32">
        <f>Tabelle0!$A195</f>
        <v>44104</v>
      </c>
      <c r="B196" s="42">
        <f>Tabelle0!G195</f>
        <v>2866518</v>
      </c>
      <c r="C196" s="224">
        <f t="shared" ref="C196:C203" si="519">(B196/B195-1)*12</f>
        <v>0.11550336539646811</v>
      </c>
      <c r="D196" s="225">
        <f t="shared" ref="D196:D199" si="520">(B196/B$187-1)*12/MONTH(A196)</f>
        <v>0.12443290376158789</v>
      </c>
      <c r="E196" s="223">
        <f t="shared" ref="E196:E203" si="521">B196/B184-1</f>
        <v>0.11280723807364623</v>
      </c>
      <c r="F196" s="93">
        <v>41304000</v>
      </c>
      <c r="G196" s="96">
        <f>Tabelle0!B195/F196*1000000</f>
        <v>7308.4689134224291</v>
      </c>
      <c r="H196" s="96">
        <f t="shared" ref="H196:H203" si="522">B196/F196*1000000</f>
        <v>69400.493898895991</v>
      </c>
      <c r="I196" s="100">
        <f t="shared" ref="I196:I203" si="523">H196*24</f>
        <v>1665611.8535735039</v>
      </c>
      <c r="J196" s="100">
        <f t="shared" ref="J196:J203" si="524">I196-I195</f>
        <v>15879.140034863492</v>
      </c>
      <c r="K196" s="100">
        <f t="shared" ref="K196:K203" si="525">I196-I184</f>
        <v>168846.01975595579</v>
      </c>
      <c r="P196" s="107">
        <f>Tabelle0!K195/F196*1000000</f>
        <v>88942.717412357146</v>
      </c>
      <c r="Q196" s="74">
        <f t="shared" ref="Q196:Q203" si="526">(P196/P195-1)*12</f>
        <v>7.297635700991556E-2</v>
      </c>
      <c r="R196" s="109">
        <f t="shared" ref="R196:R199" si="527">(P196/P$187-1)*12/MONTH(A196)</f>
        <v>8.9382272838612956E-2</v>
      </c>
      <c r="S196" s="104">
        <f t="shared" ref="S196:S203" si="528">P196/P184-1</f>
        <v>7.7751645000778913E-2</v>
      </c>
      <c r="X196" s="116">
        <f>Tabelle0!O195/F196*1000000</f>
        <v>89485.207243850484</v>
      </c>
      <c r="Y196" s="111">
        <f t="shared" ref="Y196:Y203" si="529">(X196/X195-1)*12</f>
        <v>7.1499548882005826E-2</v>
      </c>
      <c r="Z196" s="118">
        <f t="shared" ref="Z196:Z199" si="530">(X196/X$187-1)*12/MONTH(A196)</f>
        <v>8.4683214362719042E-2</v>
      </c>
      <c r="AA196" s="113">
        <f t="shared" ref="AA196:AA203" si="531">X196/X184-1</f>
        <v>7.3790666284729634E-2</v>
      </c>
    </row>
    <row r="197" spans="1:27">
      <c r="A197" s="32">
        <f>Tabelle0!$A196</f>
        <v>44134</v>
      </c>
      <c r="B197" s="42">
        <f>Tabelle0!G196</f>
        <v>2899017</v>
      </c>
      <c r="C197" s="224">
        <f t="shared" si="519"/>
        <v>0.13604938116558163</v>
      </c>
      <c r="D197" s="225">
        <f t="shared" si="520"/>
        <v>0.12686422796849239</v>
      </c>
      <c r="E197" s="223">
        <f t="shared" si="521"/>
        <v>0.11751708357120738</v>
      </c>
      <c r="F197" s="93">
        <v>41304000</v>
      </c>
      <c r="G197" s="96">
        <f>Tabelle0!B196/F197*1000000</f>
        <v>7350.498741042029</v>
      </c>
      <c r="H197" s="96">
        <f t="shared" si="522"/>
        <v>70187.318419523537</v>
      </c>
      <c r="I197" s="100">
        <f t="shared" si="523"/>
        <v>1684495.6420685649</v>
      </c>
      <c r="J197" s="100">
        <f t="shared" si="524"/>
        <v>18883.788495060988</v>
      </c>
      <c r="K197" s="100">
        <f t="shared" si="525"/>
        <v>177140.0348634515</v>
      </c>
      <c r="P197" s="107">
        <f>Tabelle0!K196/F197*1000000</f>
        <v>89752.97791981406</v>
      </c>
      <c r="Q197" s="74">
        <f t="shared" si="526"/>
        <v>0.10931896812197106</v>
      </c>
      <c r="R197" s="109">
        <f t="shared" si="527"/>
        <v>9.2108780704582477E-2</v>
      </c>
      <c r="S197" s="104">
        <f t="shared" si="528"/>
        <v>8.2269429008088313E-2</v>
      </c>
      <c r="X197" s="116">
        <f>Tabelle0!O196/F197*1000000</f>
        <v>90290.286655045522</v>
      </c>
      <c r="Y197" s="111">
        <f t="shared" si="529"/>
        <v>0.10796145231036913</v>
      </c>
      <c r="Z197" s="118">
        <f t="shared" si="530"/>
        <v>8.769672736815215E-2</v>
      </c>
      <c r="AA197" s="113">
        <f t="shared" si="531"/>
        <v>7.9090581861405607E-2</v>
      </c>
    </row>
    <row r="198" spans="1:27">
      <c r="A198" s="32">
        <f>Tabelle0!$A197</f>
        <v>44165</v>
      </c>
      <c r="B198" s="42">
        <f>Tabelle0!G197</f>
        <v>2945963</v>
      </c>
      <c r="C198" s="224">
        <f t="shared" si="519"/>
        <v>0.19432517987993769</v>
      </c>
      <c r="D198" s="225">
        <f t="shared" si="520"/>
        <v>0.13486468677258634</v>
      </c>
      <c r="E198" s="223">
        <f t="shared" si="521"/>
        <v>0.12461467339000754</v>
      </c>
      <c r="F198" s="93">
        <v>41304000</v>
      </c>
      <c r="G198" s="96">
        <f>Tabelle0!B197/F198*1000000</f>
        <v>7424.1235715669181</v>
      </c>
      <c r="H198" s="96">
        <f t="shared" si="522"/>
        <v>71323.915359287246</v>
      </c>
      <c r="I198" s="100">
        <f t="shared" si="523"/>
        <v>1711773.968622894</v>
      </c>
      <c r="J198" s="100">
        <f t="shared" si="524"/>
        <v>27278.326554329135</v>
      </c>
      <c r="K198" s="100">
        <f t="shared" si="525"/>
        <v>189675.76990122069</v>
      </c>
      <c r="P198" s="107">
        <f>Tabelle0!K197/F198*1000000</f>
        <v>90545.370908386598</v>
      </c>
      <c r="Q198" s="74">
        <f t="shared" si="526"/>
        <v>0.10594317963873756</v>
      </c>
      <c r="R198" s="109">
        <f t="shared" si="527"/>
        <v>9.410571826681545E-2</v>
      </c>
      <c r="S198" s="104">
        <f t="shared" si="528"/>
        <v>8.5006465269015674E-2</v>
      </c>
      <c r="X198" s="116">
        <f>Tabelle0!O197/F198*1000000</f>
        <v>91236.29672670929</v>
      </c>
      <c r="Y198" s="111">
        <f t="shared" si="529"/>
        <v>0.12572914851113559</v>
      </c>
      <c r="Z198" s="118">
        <f t="shared" si="530"/>
        <v>9.1989525870484812E-2</v>
      </c>
      <c r="AA198" s="113">
        <f t="shared" si="531"/>
        <v>8.3592890958193333E-2</v>
      </c>
    </row>
    <row r="199" spans="1:27">
      <c r="A199" s="32">
        <f>Tabelle0!$A198</f>
        <v>44195</v>
      </c>
      <c r="B199" s="42">
        <f>Tabelle0!G198</f>
        <v>2945034</v>
      </c>
      <c r="C199" s="224">
        <f t="shared" si="519"/>
        <v>-3.7841615797615802E-3</v>
      </c>
      <c r="D199" s="225">
        <f t="shared" si="520"/>
        <v>0.1232716310249764</v>
      </c>
      <c r="E199" s="223">
        <f t="shared" si="521"/>
        <v>0.1232716310249764</v>
      </c>
      <c r="F199" s="93">
        <v>41304000</v>
      </c>
      <c r="G199" s="96">
        <f>Tabelle0!B198/F199*1000000</f>
        <v>7559.6794499322104</v>
      </c>
      <c r="H199" s="96">
        <f t="shared" si="522"/>
        <v>71301.423590935505</v>
      </c>
      <c r="I199" s="100">
        <f t="shared" si="523"/>
        <v>1711234.1661824521</v>
      </c>
      <c r="J199" s="100">
        <f t="shared" si="524"/>
        <v>-539.80244044191204</v>
      </c>
      <c r="K199" s="100">
        <f t="shared" si="525"/>
        <v>187796.62986635696</v>
      </c>
      <c r="P199" s="107">
        <f>Tabelle0!K198/F199*1000000</f>
        <v>90507.408483439853</v>
      </c>
      <c r="Q199" s="74">
        <f t="shared" si="526"/>
        <v>-5.0311693992823869E-3</v>
      </c>
      <c r="R199" s="109">
        <f t="shared" si="527"/>
        <v>8.580814373970691E-2</v>
      </c>
      <c r="S199" s="104">
        <f t="shared" si="528"/>
        <v>8.580814373970691E-2</v>
      </c>
      <c r="X199" s="116">
        <f>Tabelle0!O198/F199*1000000</f>
        <v>91241.211504938983</v>
      </c>
      <c r="Y199" s="111">
        <f t="shared" si="529"/>
        <v>6.4642407541981584E-4</v>
      </c>
      <c r="Z199" s="118">
        <f t="shared" si="530"/>
        <v>8.4382143128439946E-2</v>
      </c>
      <c r="AA199" s="113">
        <f t="shared" si="531"/>
        <v>8.4382143128439946E-2</v>
      </c>
    </row>
    <row r="200" spans="1:27">
      <c r="A200" s="32">
        <f>Tabelle0!$A199</f>
        <v>44226</v>
      </c>
      <c r="B200" s="42">
        <f>Tabelle0!G199</f>
        <v>2991316</v>
      </c>
      <c r="C200" s="224">
        <f t="shared" si="519"/>
        <v>0.18858322178962883</v>
      </c>
      <c r="D200" s="225">
        <f>(B200/B$199-1)*12/MONTH(A200)</f>
        <v>0.18858322178962883</v>
      </c>
      <c r="E200" s="223">
        <f t="shared" si="521"/>
        <v>0.14429001837709299</v>
      </c>
      <c r="F200" s="93">
        <v>41304000</v>
      </c>
      <c r="G200" s="96">
        <f>Tabelle0!B199/F200*1000000</f>
        <v>7580.3312027890761</v>
      </c>
      <c r="H200" s="96">
        <f t="shared" si="522"/>
        <v>72421.944605849319</v>
      </c>
      <c r="I200" s="100">
        <f t="shared" si="523"/>
        <v>1738126.6705403836</v>
      </c>
      <c r="J200" s="100">
        <f t="shared" si="524"/>
        <v>26892.504357931437</v>
      </c>
      <c r="K200" s="100">
        <f t="shared" si="525"/>
        <v>219170.2498547358</v>
      </c>
      <c r="P200" s="107">
        <f>Tabelle0!K199/F200*1000000</f>
        <v>91313.335270191747</v>
      </c>
      <c r="Q200" s="74">
        <f t="shared" si="526"/>
        <v>0.10685447305446072</v>
      </c>
      <c r="R200" s="109">
        <f>(P200/P$199-1)*12/MONTH(A200)</f>
        <v>0.10685447305446072</v>
      </c>
      <c r="S200" s="104">
        <f t="shared" si="528"/>
        <v>9.693216632997137E-2</v>
      </c>
      <c r="X200" s="116">
        <f>Tabelle0!O199/F200*1000000</f>
        <v>91928.941506875854</v>
      </c>
      <c r="Y200" s="111">
        <f t="shared" si="529"/>
        <v>9.0449917171426364E-2</v>
      </c>
      <c r="Z200" s="118">
        <f>(X200/X$199-1)*12/MONTH(A200)</f>
        <v>9.0449917171426364E-2</v>
      </c>
      <c r="AA200" s="113">
        <f t="shared" si="531"/>
        <v>9.3199877926594787E-2</v>
      </c>
    </row>
    <row r="201" spans="1:27">
      <c r="A201" s="32">
        <f>Tabelle0!$A200</f>
        <v>44255</v>
      </c>
      <c r="B201" s="42">
        <f>Tabelle0!G200</f>
        <v>3013204</v>
      </c>
      <c r="C201" s="224">
        <f t="shared" si="519"/>
        <v>8.7806169592247407E-2</v>
      </c>
      <c r="D201" s="225">
        <f t="shared" ref="D201:D203" si="532">(B201/B$199-1)*12/MONTH(A201)</f>
        <v>0.13888464445571724</v>
      </c>
      <c r="E201" s="223">
        <f t="shared" si="521"/>
        <v>0.14476823526908777</v>
      </c>
      <c r="F201" s="93">
        <v>41304000</v>
      </c>
      <c r="G201" s="96">
        <f>Tabelle0!B200/F201*1000000</f>
        <v>7616.1872942087939</v>
      </c>
      <c r="H201" s="96">
        <f t="shared" si="522"/>
        <v>72951.869068371103</v>
      </c>
      <c r="I201" s="100">
        <f t="shared" si="523"/>
        <v>1750844.8576409065</v>
      </c>
      <c r="J201" s="100">
        <f t="shared" si="524"/>
        <v>12718.187100522919</v>
      </c>
      <c r="K201" s="100">
        <f t="shared" si="525"/>
        <v>221413.13190005836</v>
      </c>
      <c r="P201" s="107">
        <f>Tabelle0!K200/F201*1000000</f>
        <v>91667.780360255667</v>
      </c>
      <c r="Q201" s="74">
        <f t="shared" si="526"/>
        <v>4.6579626822102149E-2</v>
      </c>
      <c r="R201" s="109">
        <f t="shared" ref="R201:R203" si="533">(P201/P$199-1)*12/MONTH(A201)</f>
        <v>7.6924434999912972E-2</v>
      </c>
      <c r="S201" s="104">
        <f t="shared" si="528"/>
        <v>9.5581701328415036E-2</v>
      </c>
      <c r="X201" s="116">
        <f>Tabelle0!O200/F201*1000000</f>
        <v>92231.164051907806</v>
      </c>
      <c r="Y201" s="111">
        <f t="shared" si="529"/>
        <v>3.9450802771530569E-2</v>
      </c>
      <c r="Z201" s="118">
        <f t="shared" ref="Z201:Z203" si="534">(X201/X$199-1)*12/MONTH(A201)</f>
        <v>6.5099040048272716E-2</v>
      </c>
      <c r="AA201" s="113">
        <f t="shared" si="531"/>
        <v>9.2092902185638703E-2</v>
      </c>
    </row>
    <row r="202" spans="1:27">
      <c r="A202" s="32">
        <f>Tabelle0!$A201</f>
        <v>44285</v>
      </c>
      <c r="B202" s="42">
        <f>Tabelle0!G201</f>
        <v>3041419</v>
      </c>
      <c r="C202" s="224">
        <f t="shared" si="519"/>
        <v>0.1123654422335818</v>
      </c>
      <c r="D202" s="225">
        <f t="shared" si="532"/>
        <v>0.13091190118687912</v>
      </c>
      <c r="E202" s="223">
        <f t="shared" si="521"/>
        <v>0.1156069554985133</v>
      </c>
      <c r="F202" s="93">
        <v>41304000</v>
      </c>
      <c r="G202" s="96">
        <f>Tabelle0!B201/F202*1000000</f>
        <v>7681.3867906256046</v>
      </c>
      <c r="H202" s="96">
        <f t="shared" si="522"/>
        <v>73634.974820840594</v>
      </c>
      <c r="I202" s="100">
        <f t="shared" si="523"/>
        <v>1767239.3957001744</v>
      </c>
      <c r="J202" s="100">
        <f t="shared" si="524"/>
        <v>16394.538059267914</v>
      </c>
      <c r="K202" s="100">
        <f t="shared" si="525"/>
        <v>183133.64323067991</v>
      </c>
      <c r="P202" s="107">
        <f>Tabelle0!K201/F202*1000000</f>
        <v>92346.043966686033</v>
      </c>
      <c r="Q202" s="74">
        <f t="shared" si="526"/>
        <v>8.8789793373171833E-2</v>
      </c>
      <c r="R202" s="109">
        <f t="shared" si="533"/>
        <v>8.1259004718164718E-2</v>
      </c>
      <c r="S202" s="104">
        <f t="shared" si="528"/>
        <v>7.5609860642761095E-2</v>
      </c>
      <c r="X202" s="116">
        <f>Tabelle0!O201/F202*1000000</f>
        <v>93040.964555490995</v>
      </c>
      <c r="Y202" s="111">
        <f t="shared" si="529"/>
        <v>0.10536141599090332</v>
      </c>
      <c r="Z202" s="118">
        <f t="shared" si="534"/>
        <v>7.8900883531323629E-2</v>
      </c>
      <c r="AA202" s="113">
        <f t="shared" si="531"/>
        <v>7.5032848533641783E-2</v>
      </c>
    </row>
    <row r="203" spans="1:27">
      <c r="A203" s="32">
        <f>Tabelle0!$A202</f>
        <v>44316</v>
      </c>
      <c r="B203" s="42">
        <f>Tabelle0!G202</f>
        <v>3056619</v>
      </c>
      <c r="C203" s="224">
        <f t="shared" si="519"/>
        <v>5.9972006487762464E-2</v>
      </c>
      <c r="D203" s="225">
        <f t="shared" si="532"/>
        <v>0.11366761809880632</v>
      </c>
      <c r="E203" s="223">
        <f t="shared" si="521"/>
        <v>0.11522469634888965</v>
      </c>
      <c r="F203" s="93">
        <v>41304000</v>
      </c>
      <c r="G203" s="96">
        <f>Tabelle0!B202/F203*1000000</f>
        <v>7743.947317451094</v>
      </c>
      <c r="H203" s="96">
        <f t="shared" si="522"/>
        <v>74002.97791981406</v>
      </c>
      <c r="I203" s="100">
        <f t="shared" si="523"/>
        <v>1776071.4700755375</v>
      </c>
      <c r="J203" s="100">
        <f t="shared" si="524"/>
        <v>8832.0743753630668</v>
      </c>
      <c r="K203" s="100">
        <f t="shared" si="525"/>
        <v>183503.19581638603</v>
      </c>
      <c r="P203" s="107">
        <f>Tabelle0!K202/F203*1000000</f>
        <v>92601.660856091417</v>
      </c>
      <c r="Q203" s="74">
        <f t="shared" si="526"/>
        <v>3.3216394997614529E-2</v>
      </c>
      <c r="R203" s="109">
        <f t="shared" si="533"/>
        <v>6.9417047987892389E-2</v>
      </c>
      <c r="S203" s="104">
        <f t="shared" si="528"/>
        <v>7.6518927505614398E-2</v>
      </c>
      <c r="X203" s="116">
        <f>Tabelle0!O202/F203*1000000</f>
        <v>93199.81115630448</v>
      </c>
      <c r="Y203" s="111">
        <f t="shared" si="529"/>
        <v>2.0487311356547799E-2</v>
      </c>
      <c r="Z203" s="118">
        <f t="shared" si="534"/>
        <v>6.4398519673080523E-2</v>
      </c>
      <c r="AA203" s="113">
        <f t="shared" si="531"/>
        <v>7.4910094316151588E-2</v>
      </c>
    </row>
    <row r="204" spans="1:27">
      <c r="A204" s="32">
        <f>Tabelle0!$A203</f>
        <v>44346</v>
      </c>
      <c r="B204" s="42">
        <f>Tabelle0!G203</f>
        <v>3084069</v>
      </c>
      <c r="C204" s="224">
        <f t="shared" ref="C204:C207" si="535">(B204/B203-1)*12</f>
        <v>0.10776612983168743</v>
      </c>
      <c r="D204" s="225">
        <f t="shared" ref="D204:D207" si="536">(B204/B$199-1)*12/MONTH(A204)</f>
        <v>0.1133039550646954</v>
      </c>
      <c r="E204" s="223">
        <f t="shared" ref="E204:E207" si="537">B204/B192-1</f>
        <v>0.10273317243228752</v>
      </c>
      <c r="F204" s="93">
        <v>41304000</v>
      </c>
      <c r="G204" s="96">
        <f>Tabelle0!B203/F204*1000000</f>
        <v>7814.933178384661</v>
      </c>
      <c r="H204" s="96">
        <f t="shared" ref="H204:H207" si="538">B204/F204*1000000</f>
        <v>74667.562463683906</v>
      </c>
      <c r="I204" s="100">
        <f t="shared" ref="I204:I207" si="539">H204*24</f>
        <v>1792021.4991284139</v>
      </c>
      <c r="J204" s="100">
        <f t="shared" ref="J204:J207" si="540">I204-I203</f>
        <v>15950.029052876402</v>
      </c>
      <c r="K204" s="100">
        <f t="shared" ref="K204:K207" si="541">I204-I192</f>
        <v>166948.86693782709</v>
      </c>
      <c r="P204" s="107">
        <f>Tabelle0!K203/F204*1000000</f>
        <v>93418.918264574866</v>
      </c>
      <c r="Q204" s="74">
        <f t="shared" ref="Q204:Q207" si="542">(P204/P203-1)*12</f>
        <v>0.10590618797909279</v>
      </c>
      <c r="R204" s="109">
        <f t="shared" ref="R204:R207" si="543">(P204/P$199-1)*12/MONTH(A204)</f>
        <v>7.720498898167634E-2</v>
      </c>
      <c r="S204" s="104">
        <f t="shared" ref="S204:S207" si="544">P204/P192-1</f>
        <v>6.7376023856088763E-2</v>
      </c>
      <c r="X204" s="116">
        <f>Tabelle0!O203/F204*1000000</f>
        <v>94090.330234359863</v>
      </c>
      <c r="Y204" s="111">
        <f t="shared" ref="Y204:Y207" si="545">(X204/X203-1)*12</f>
        <v>0.1146593410875365</v>
      </c>
      <c r="Z204" s="118">
        <f t="shared" ref="Z204:Z207" si="546">(X204/X$199-1)*12/MONTH(A204)</f>
        <v>7.4942943411486412E-2</v>
      </c>
      <c r="AA204" s="113">
        <f t="shared" ref="AA204:AA207" si="547">X204/X192-1</f>
        <v>6.7202935427514765E-2</v>
      </c>
    </row>
    <row r="205" spans="1:27">
      <c r="A205" s="32">
        <f>Tabelle0!$A204</f>
        <v>44377</v>
      </c>
      <c r="B205" s="42">
        <f>Tabelle0!G204</f>
        <v>3097400</v>
      </c>
      <c r="C205" s="224">
        <f t="shared" si="535"/>
        <v>5.1870434805447729E-2</v>
      </c>
      <c r="D205" s="225">
        <f t="shared" si="536"/>
        <v>0.10347316873081924</v>
      </c>
      <c r="E205" s="223">
        <f t="shared" si="537"/>
        <v>0.10176120302335168</v>
      </c>
      <c r="F205" s="93">
        <v>41304000</v>
      </c>
      <c r="G205" s="96">
        <f>Tabelle0!B204/F205*1000000</f>
        <v>7870.7631222157661</v>
      </c>
      <c r="H205" s="96">
        <f t="shared" si="538"/>
        <v>74990.315707921749</v>
      </c>
      <c r="I205" s="100">
        <f t="shared" si="539"/>
        <v>1799767.576990122</v>
      </c>
      <c r="J205" s="100">
        <f t="shared" si="540"/>
        <v>7746.0778617081232</v>
      </c>
      <c r="K205" s="100">
        <f t="shared" si="541"/>
        <v>166230.6798373037</v>
      </c>
      <c r="P205" s="107">
        <f>Tabelle0!K204/F205*1000000</f>
        <v>93473.247143133834</v>
      </c>
      <c r="Q205" s="74">
        <f t="shared" si="542"/>
        <v>6.9787421522171655E-3</v>
      </c>
      <c r="R205" s="109">
        <f t="shared" si="543"/>
        <v>6.5538030740027953E-2</v>
      </c>
      <c r="S205" s="104">
        <f t="shared" si="544"/>
        <v>6.6016313768628487E-2</v>
      </c>
      <c r="X205" s="116">
        <f>Tabelle0!O204/F205*1000000</f>
        <v>94151.365485183036</v>
      </c>
      <c r="Y205" s="111">
        <f t="shared" si="545"/>
        <v>7.7842537915833176E-3</v>
      </c>
      <c r="Z205" s="118">
        <f t="shared" si="546"/>
        <v>6.3790340620072161E-2</v>
      </c>
      <c r="AA205" s="113">
        <f t="shared" si="547"/>
        <v>6.6530709297602852E-2</v>
      </c>
    </row>
    <row r="206" spans="1:27">
      <c r="A206" s="32">
        <f>Tabelle0!$A205</f>
        <v>44407</v>
      </c>
      <c r="B206" s="42">
        <f>Tabelle0!G205</f>
        <v>3122696</v>
      </c>
      <c r="C206" s="224">
        <f t="shared" si="535"/>
        <v>9.800219538968058E-2</v>
      </c>
      <c r="D206" s="225">
        <f t="shared" si="536"/>
        <v>0.10341592951776755</v>
      </c>
      <c r="E206" s="223">
        <f t="shared" si="537"/>
        <v>0.10735746304991611</v>
      </c>
      <c r="F206" s="93">
        <v>41304000</v>
      </c>
      <c r="G206" s="96">
        <f>Tabelle0!B205/F206*1000000</f>
        <v>7961.1901994964173</v>
      </c>
      <c r="H206" s="96">
        <f t="shared" si="538"/>
        <v>75602.750338950224</v>
      </c>
      <c r="I206" s="100">
        <f t="shared" si="539"/>
        <v>1814466.0081348054</v>
      </c>
      <c r="J206" s="100">
        <f t="shared" si="540"/>
        <v>14698.431144683389</v>
      </c>
      <c r="K206" s="100">
        <f t="shared" si="541"/>
        <v>175911.09819872165</v>
      </c>
      <c r="P206" s="107">
        <f>Tabelle0!K205/F206*1000000</f>
        <v>93972.835560720516</v>
      </c>
      <c r="Q206" s="74">
        <f t="shared" si="542"/>
        <v>6.4136650798704231E-2</v>
      </c>
      <c r="R206" s="109">
        <f t="shared" si="543"/>
        <v>6.5638075733525342E-2</v>
      </c>
      <c r="S206" s="104">
        <f t="shared" si="544"/>
        <v>6.7159098907286552E-2</v>
      </c>
      <c r="X206" s="116">
        <f>Tabelle0!O205/F206*1000000</f>
        <v>94665.359287236104</v>
      </c>
      <c r="Y206" s="111">
        <f t="shared" si="545"/>
        <v>6.5510739996729406E-2</v>
      </c>
      <c r="Z206" s="118">
        <f t="shared" si="546"/>
        <v>6.4334608560927792E-2</v>
      </c>
      <c r="AA206" s="113">
        <f t="shared" si="547"/>
        <v>6.8187896654490654E-2</v>
      </c>
    </row>
    <row r="207" spans="1:27">
      <c r="A207" s="32">
        <f>Tabelle0!$A206</f>
        <v>44438</v>
      </c>
      <c r="B207" s="42">
        <f>Tabelle0!G206</f>
        <v>3143882</v>
      </c>
      <c r="C207" s="224">
        <f t="shared" si="535"/>
        <v>8.1414265109379436E-2</v>
      </c>
      <c r="D207" s="225">
        <f t="shared" si="536"/>
        <v>0.10127964566792769</v>
      </c>
      <c r="E207" s="223">
        <f t="shared" si="537"/>
        <v>0.1073165233746245</v>
      </c>
      <c r="F207" s="93">
        <v>41304000</v>
      </c>
      <c r="G207" s="96">
        <f>Tabelle0!B206/F207*1000000</f>
        <v>7966.3955064884758</v>
      </c>
      <c r="H207" s="96">
        <f t="shared" si="538"/>
        <v>76115.678868874689</v>
      </c>
      <c r="I207" s="100">
        <f t="shared" si="539"/>
        <v>1826776.2928529927</v>
      </c>
      <c r="J207" s="100">
        <f t="shared" si="540"/>
        <v>12310.284718187293</v>
      </c>
      <c r="K207" s="100">
        <f t="shared" si="541"/>
        <v>177043.57931435225</v>
      </c>
      <c r="P207" s="107">
        <f>Tabelle0!K206/F207*1000000</f>
        <v>94440.538446639548</v>
      </c>
      <c r="Q207" s="74">
        <f t="shared" si="542"/>
        <v>5.9724010641373226E-2</v>
      </c>
      <c r="R207" s="109">
        <f t="shared" si="543"/>
        <v>6.51846632629971E-2</v>
      </c>
      <c r="S207" s="104">
        <f t="shared" si="544"/>
        <v>6.827032516094822E-2</v>
      </c>
      <c r="X207" s="116">
        <f>Tabelle0!O206/F207*1000000</f>
        <v>95194.000581057524</v>
      </c>
      <c r="Y207" s="111">
        <f t="shared" si="545"/>
        <v>6.7011793686946319E-2</v>
      </c>
      <c r="Z207" s="118">
        <f t="shared" si="546"/>
        <v>6.4983613395541817E-2</v>
      </c>
      <c r="AA207" s="113">
        <f t="shared" si="547"/>
        <v>7.0134355595292019E-2</v>
      </c>
    </row>
    <row r="208" spans="1:27">
      <c r="A208" s="32">
        <f>Tabelle0!$A207</f>
        <v>44469</v>
      </c>
      <c r="B208" s="42">
        <f>Tabelle0!G207</f>
        <v>3150115</v>
      </c>
      <c r="C208" s="224">
        <f t="shared" ref="C208:C210" si="548">(B208/B207-1)*12</f>
        <v>2.3790969253935756E-2</v>
      </c>
      <c r="D208" s="225">
        <f t="shared" ref="D208:D210" si="549">(B208/B$199-1)*12/MONTH(A208)</f>
        <v>9.2848277246827607E-2</v>
      </c>
      <c r="E208" s="223">
        <f t="shared" ref="E208:E210" si="550">B208/B196-1</f>
        <v>9.8934316826198243E-2</v>
      </c>
      <c r="F208" s="93">
        <v>41304000</v>
      </c>
      <c r="G208" s="96">
        <f>Tabelle0!B207/F208*1000000</f>
        <v>7985.134611659887</v>
      </c>
      <c r="H208" s="96">
        <f t="shared" ref="H208:H210" si="551">B208/F208*1000000</f>
        <v>76266.584350183999</v>
      </c>
      <c r="I208" s="100">
        <f t="shared" ref="I208:I210" si="552">H208*24</f>
        <v>1830398.0244044159</v>
      </c>
      <c r="J208" s="100">
        <f t="shared" ref="J208:J210" si="553">I208-I207</f>
        <v>3621.7315514232032</v>
      </c>
      <c r="K208" s="100">
        <f t="shared" ref="K208:K210" si="554">I208-I196</f>
        <v>164786.17083091196</v>
      </c>
      <c r="P208" s="107">
        <f>Tabelle0!K207/F208*1000000</f>
        <v>94541.327716443921</v>
      </c>
      <c r="Q208" s="74">
        <f t="shared" ref="Q208:Q210" si="555">(P208/P207-1)*12</f>
        <v>1.2806695700235515E-2</v>
      </c>
      <c r="R208" s="109">
        <f t="shared" ref="R208:R210" si="556">(P208/P$199-1)*12/MONTH(A208)</f>
        <v>5.9426726137262818E-2</v>
      </c>
      <c r="S208" s="104">
        <f t="shared" ref="S208:S210" si="557">P208/P196-1</f>
        <v>6.2946247505913711E-2</v>
      </c>
      <c r="X208" s="116">
        <f>Tabelle0!O207/F208*1000000</f>
        <v>95349.409258183223</v>
      </c>
      <c r="Y208" s="111">
        <f t="shared" ref="Y208:Y210" si="558">(X208/X207-1)*12</f>
        <v>1.9590563629273028E-2</v>
      </c>
      <c r="Z208" s="118">
        <f t="shared" ref="Z208:Z210" si="559">(X208/X$199-1)*12/MONTH(A208)</f>
        <v>6.0034242355814747E-2</v>
      </c>
      <c r="AA208" s="113">
        <f t="shared" ref="AA208:AA210" si="560">X208/X196-1</f>
        <v>6.5532641594633345E-2</v>
      </c>
    </row>
    <row r="209" spans="1:27">
      <c r="A209" s="32">
        <f>Tabelle0!$A208</f>
        <v>44499</v>
      </c>
      <c r="B209" s="42">
        <f>Tabelle0!G208</f>
        <v>3155478</v>
      </c>
      <c r="C209" s="224">
        <f t="shared" si="548"/>
        <v>2.0429730343177077E-2</v>
      </c>
      <c r="D209" s="225">
        <f t="shared" si="549"/>
        <v>8.57486874514862E-2</v>
      </c>
      <c r="E209" s="223">
        <f t="shared" si="550"/>
        <v>8.846481410767848E-2</v>
      </c>
      <c r="F209" s="93">
        <v>41304000</v>
      </c>
      <c r="G209" s="96">
        <f>Tabelle0!B208/F209*1000000</f>
        <v>8023.3391439085808</v>
      </c>
      <c r="H209" s="96">
        <f t="shared" si="551"/>
        <v>76396.426496223125</v>
      </c>
      <c r="I209" s="100">
        <f t="shared" si="552"/>
        <v>1833514.2359093549</v>
      </c>
      <c r="J209" s="100">
        <f t="shared" si="553"/>
        <v>3116.2115049390122</v>
      </c>
      <c r="K209" s="100">
        <f t="shared" si="554"/>
        <v>149018.59384078998</v>
      </c>
      <c r="P209" s="107">
        <f>Tabelle0!K208/F209*1000000</f>
        <v>94979.614565175289</v>
      </c>
      <c r="Q209" s="74">
        <f t="shared" si="555"/>
        <v>5.5631143668206207E-2</v>
      </c>
      <c r="R209" s="109">
        <f t="shared" si="556"/>
        <v>5.9295116145817596E-2</v>
      </c>
      <c r="S209" s="104">
        <f t="shared" si="557"/>
        <v>5.8233573598312605E-2</v>
      </c>
      <c r="X209" s="116">
        <f>Tabelle0!O208/F209*1000000</f>
        <v>95786.146620182059</v>
      </c>
      <c r="Y209" s="111">
        <f t="shared" si="558"/>
        <v>5.4964665064625606E-2</v>
      </c>
      <c r="Z209" s="118">
        <f t="shared" si="559"/>
        <v>5.9774766778457965E-2</v>
      </c>
      <c r="AA209" s="113">
        <f t="shared" si="560"/>
        <v>6.0868784104468387E-2</v>
      </c>
    </row>
    <row r="210" spans="1:27">
      <c r="A210" s="32">
        <f>Tabelle0!$A209</f>
        <v>44530</v>
      </c>
      <c r="B210" s="42">
        <f>Tabelle0!G209</f>
        <v>3198662</v>
      </c>
      <c r="C210" s="224">
        <f t="shared" si="548"/>
        <v>0.16422488130166091</v>
      </c>
      <c r="D210" s="225">
        <f t="shared" si="549"/>
        <v>9.3949710227145419E-2</v>
      </c>
      <c r="E210" s="223">
        <f t="shared" si="550"/>
        <v>8.5778063064607446E-2</v>
      </c>
      <c r="F210" s="93">
        <v>41304000</v>
      </c>
      <c r="G210" s="96">
        <f>Tabelle0!B209/F210*1000000</f>
        <v>8052.4888630641099</v>
      </c>
      <c r="H210" s="96">
        <f t="shared" si="551"/>
        <v>77441.942668990887</v>
      </c>
      <c r="I210" s="100">
        <f t="shared" si="552"/>
        <v>1858606.6240557814</v>
      </c>
      <c r="J210" s="100">
        <f t="shared" si="553"/>
        <v>25092.388146426529</v>
      </c>
      <c r="K210" s="100">
        <f t="shared" si="554"/>
        <v>146832.65543288738</v>
      </c>
      <c r="P210" s="107">
        <f>Tabelle0!K209/F210*1000000</f>
        <v>95729.566143714896</v>
      </c>
      <c r="Q210" s="74">
        <f t="shared" si="555"/>
        <v>9.4751057726179866E-2</v>
      </c>
      <c r="R210" s="109">
        <f t="shared" si="556"/>
        <v>6.2944010454093965E-2</v>
      </c>
      <c r="S210" s="104">
        <f t="shared" si="557"/>
        <v>5.7255221148452051E-2</v>
      </c>
      <c r="X210" s="116">
        <f>Tabelle0!O209/F210*1000000</f>
        <v>96451.578539608759</v>
      </c>
      <c r="Y210" s="111">
        <f t="shared" si="558"/>
        <v>8.3364696408384731E-2</v>
      </c>
      <c r="Z210" s="118">
        <f t="shared" si="559"/>
        <v>6.2296813811888334E-2</v>
      </c>
      <c r="AA210" s="113">
        <f t="shared" si="560"/>
        <v>5.7162357526647556E-2</v>
      </c>
    </row>
    <row r="211" spans="1:27">
      <c r="A211" s="32">
        <f>Tabelle0!$A210</f>
        <v>44560</v>
      </c>
      <c r="B211" s="42">
        <f>Tabelle0!G210</f>
        <v>3190495</v>
      </c>
      <c r="C211" s="224">
        <f t="shared" ref="C211" si="561">(B211/B210-1)*12</f>
        <v>-3.0639060957362574E-2</v>
      </c>
      <c r="D211" s="225">
        <f t="shared" ref="D211" si="562">(B211/B$199-1)*12/MONTH(A211)</f>
        <v>8.3347424851461849E-2</v>
      </c>
      <c r="E211" s="223">
        <f t="shared" ref="E211" si="563">B211/B199-1</f>
        <v>8.3347424851461849E-2</v>
      </c>
      <c r="F211" s="93">
        <v>40974000</v>
      </c>
      <c r="G211" s="96">
        <f>Tabelle0!B210/F211*1000000</f>
        <v>8227.9982427881096</v>
      </c>
      <c r="H211" s="96">
        <f t="shared" ref="H211" si="564">B211/F211*1000000</f>
        <v>77866.329867720997</v>
      </c>
      <c r="I211" s="100">
        <f t="shared" ref="I211" si="565">H211*24</f>
        <v>1868791.9168253038</v>
      </c>
      <c r="J211" s="100">
        <f t="shared" ref="J211" si="566">I211-I210</f>
        <v>10185.292769522406</v>
      </c>
      <c r="K211" s="100">
        <f t="shared" ref="K211" si="567">I211-I199</f>
        <v>157557.75064285169</v>
      </c>
      <c r="P211" s="107">
        <f>Tabelle0!K210/F211*1000000</f>
        <v>96561.746473373365</v>
      </c>
      <c r="Q211" s="74">
        <f t="shared" ref="Q211" si="568">(P211/P210-1)*12</f>
        <v>0.10431640253032981</v>
      </c>
      <c r="R211" s="109">
        <f t="shared" ref="R211" si="569">(P211/P$199-1)*12/MONTH(A211)</f>
        <v>6.6893286321873635E-2</v>
      </c>
      <c r="S211" s="104">
        <f t="shared" ref="S211" si="570">P211/P199-1</f>
        <v>6.6893286321873635E-2</v>
      </c>
      <c r="X211" s="116">
        <f>Tabelle0!O210/F211*1000000</f>
        <v>97333.406550495434</v>
      </c>
      <c r="Y211" s="111">
        <f t="shared" ref="Y211" si="571">(X211/X210-1)*12</f>
        <v>0.10971242037572715</v>
      </c>
      <c r="Z211" s="118">
        <f t="shared" ref="Z211" si="572">(X211/X$199-1)*12/MONTH(A211)</f>
        <v>6.6770212112173377E-2</v>
      </c>
      <c r="AA211" s="113">
        <f t="shared" ref="AA211" si="573">X211/X199-1</f>
        <v>6.6770212112173377E-2</v>
      </c>
    </row>
    <row r="212" spans="1:27">
      <c r="A212" s="32">
        <f>Tabelle0!$A211</f>
        <v>44591</v>
      </c>
      <c r="B212" s="42">
        <f>Tabelle0!G211</f>
        <v>3214310</v>
      </c>
      <c r="C212" s="224">
        <f t="shared" ref="C212:C216" si="574">(B212/B211-1)*12</f>
        <v>8.9572307745348745E-2</v>
      </c>
      <c r="D212" s="225">
        <f>(B212/B$211-1)*12/MONTH(A212)</f>
        <v>8.9572307745348745E-2</v>
      </c>
      <c r="E212" s="223">
        <f t="shared" ref="E212:E216" si="575">B212/B200-1</f>
        <v>7.4547122403651134E-2</v>
      </c>
      <c r="F212" s="93">
        <v>40974000</v>
      </c>
      <c r="G212" s="96">
        <f>Tabelle0!B211/F212*1000000</f>
        <v>8246.4733733587145</v>
      </c>
      <c r="H212" s="96">
        <f t="shared" ref="H212:H216" si="576">B212/F212*1000000</f>
        <v>78447.552106213698</v>
      </c>
      <c r="I212" s="100">
        <f t="shared" ref="I212:I216" si="577">H212*24</f>
        <v>1882741.2505491287</v>
      </c>
      <c r="J212" s="100">
        <f t="shared" ref="J212:J216" si="578">I212-I211</f>
        <v>13949.333723824937</v>
      </c>
      <c r="K212" s="100">
        <f t="shared" ref="K212:K216" si="579">I212-I200</f>
        <v>144614.58000874519</v>
      </c>
      <c r="P212" s="107">
        <f>Tabelle0!K211/F212*1000000</f>
        <v>97382.486454825019</v>
      </c>
      <c r="Q212" s="74">
        <f t="shared" ref="Q212:Q216" si="580">(P212/P211-1)*12</f>
        <v>0.10199566740578536</v>
      </c>
      <c r="R212" s="109">
        <f>(P212/P$211-1)*12/MONTH(A212)</f>
        <v>0.10199566740578536</v>
      </c>
      <c r="S212" s="104">
        <f t="shared" ref="S212:S216" si="581">P212/P200-1</f>
        <v>6.6465113410598242E-2</v>
      </c>
      <c r="X212" s="116">
        <f>Tabelle0!O211/F212*1000000</f>
        <v>98069.312246790651</v>
      </c>
      <c r="Y212" s="111">
        <f t="shared" ref="Y212:Y216" si="582">(X212/X211-1)*12</f>
        <v>9.072803129479734E-2</v>
      </c>
      <c r="Z212" s="118">
        <f>(X212/X$211-1)*12/MONTH(A212)</f>
        <v>9.072803129479734E-2</v>
      </c>
      <c r="AA212" s="113">
        <f t="shared" ref="AA212:AA216" si="583">X212/X200-1</f>
        <v>6.6794750807127823E-2</v>
      </c>
    </row>
    <row r="213" spans="1:27">
      <c r="A213" s="32">
        <f>Tabelle0!$A212</f>
        <v>44620</v>
      </c>
      <c r="B213" s="42">
        <f>Tabelle0!G212</f>
        <v>3240137</v>
      </c>
      <c r="C213" s="224">
        <f t="shared" si="574"/>
        <v>9.6420071492793191E-2</v>
      </c>
      <c r="D213" s="225">
        <f t="shared" ref="D213:D216" si="584">(B213/B$211-1)*12/MONTH(A213)</f>
        <v>9.3356046632262935E-2</v>
      </c>
      <c r="E213" s="223">
        <f t="shared" si="575"/>
        <v>7.5312856348259238E-2</v>
      </c>
      <c r="F213" s="93">
        <v>40974000</v>
      </c>
      <c r="G213" s="96">
        <f>Tabelle0!B212/F213*1000000</f>
        <v>8300.4344218284768</v>
      </c>
      <c r="H213" s="96">
        <f t="shared" si="576"/>
        <v>79077.878654756671</v>
      </c>
      <c r="I213" s="100">
        <f t="shared" si="577"/>
        <v>1897869.0877141601</v>
      </c>
      <c r="J213" s="100">
        <f t="shared" si="578"/>
        <v>15127.837165031349</v>
      </c>
      <c r="K213" s="100">
        <f t="shared" si="579"/>
        <v>147024.23007325362</v>
      </c>
      <c r="P213" s="107">
        <f>Tabelle0!K212/F213*1000000</f>
        <v>98045.833943476347</v>
      </c>
      <c r="Q213" s="74">
        <f t="shared" si="580"/>
        <v>8.1741287921505368E-2</v>
      </c>
      <c r="R213" s="109">
        <f t="shared" ref="R213:R216" si="585">(P213/P$211-1)*12/MONTH(A213)</f>
        <v>9.2215863380985308E-2</v>
      </c>
      <c r="S213" s="104">
        <f t="shared" si="581"/>
        <v>6.9577921033484591E-2</v>
      </c>
      <c r="X213" s="116">
        <f>Tabelle0!O212/F213*1000000</f>
        <v>98782.178942744169</v>
      </c>
      <c r="Y213" s="111">
        <f t="shared" si="582"/>
        <v>8.7228105871846928E-2</v>
      </c>
      <c r="Z213" s="118">
        <f t="shared" ref="Z213:Z216" si="586">(X213/X$211-1)*12/MONTH(A213)</f>
        <v>8.9307820013294403E-2</v>
      </c>
      <c r="AA213" s="113">
        <f t="shared" si="583"/>
        <v>7.1028214358754616E-2</v>
      </c>
    </row>
    <row r="214" spans="1:27">
      <c r="A214" s="32">
        <f>Tabelle0!$A213</f>
        <v>44650</v>
      </c>
      <c r="B214" s="42">
        <f>Tabelle0!G213</f>
        <v>3237276</v>
      </c>
      <c r="C214" s="224">
        <f t="shared" si="574"/>
        <v>-1.0595848261972129E-2</v>
      </c>
      <c r="D214" s="225">
        <f t="shared" si="584"/>
        <v>5.8650460195048382E-2</v>
      </c>
      <c r="E214" s="223">
        <f t="shared" si="575"/>
        <v>6.4396585935709627E-2</v>
      </c>
      <c r="F214" s="93">
        <v>40974000</v>
      </c>
      <c r="G214" s="96">
        <f>Tabelle0!B213/F214*1000000</f>
        <v>8403.939083321131</v>
      </c>
      <c r="H214" s="96">
        <f t="shared" si="576"/>
        <v>79008.053887831309</v>
      </c>
      <c r="I214" s="100">
        <f t="shared" si="577"/>
        <v>1896193.2933079514</v>
      </c>
      <c r="J214" s="100">
        <f t="shared" si="578"/>
        <v>-1675.7944062086754</v>
      </c>
      <c r="K214" s="100">
        <f t="shared" si="579"/>
        <v>128953.89760777703</v>
      </c>
      <c r="P214" s="107">
        <f>Tabelle0!K213/F214*1000000</f>
        <v>98142.749060379763</v>
      </c>
      <c r="Q214" s="74">
        <f t="shared" si="580"/>
        <v>1.18616095765125E-2</v>
      </c>
      <c r="R214" s="109">
        <f t="shared" si="585"/>
        <v>6.5491880366614907E-2</v>
      </c>
      <c r="S214" s="104">
        <f t="shared" si="581"/>
        <v>6.2771558419816076E-2</v>
      </c>
      <c r="X214" s="116">
        <f>Tabelle0!O213/F214*1000000</f>
        <v>98894.616098013386</v>
      </c>
      <c r="Y214" s="111">
        <f t="shared" si="582"/>
        <v>1.3658798354839519E-2</v>
      </c>
      <c r="Z214" s="118">
        <f t="shared" si="586"/>
        <v>6.4159248210757802E-2</v>
      </c>
      <c r="AA214" s="113">
        <f t="shared" si="583"/>
        <v>6.2914777060712801E-2</v>
      </c>
    </row>
    <row r="215" spans="1:27">
      <c r="A215" s="32">
        <f>Tabelle0!$A214</f>
        <v>44681</v>
      </c>
      <c r="B215" s="42">
        <f>Tabelle0!G214</f>
        <v>3239053</v>
      </c>
      <c r="C215" s="224">
        <f t="shared" si="574"/>
        <v>6.5870194570987195E-3</v>
      </c>
      <c r="D215" s="225">
        <f t="shared" si="584"/>
        <v>4.5658745743215601E-2</v>
      </c>
      <c r="E215" s="223">
        <f t="shared" si="575"/>
        <v>5.968490021163908E-2</v>
      </c>
      <c r="F215" s="93">
        <v>40974000</v>
      </c>
      <c r="G215" s="96">
        <f>Tabelle0!B214/F215*1000000</f>
        <v>8460.706789671498</v>
      </c>
      <c r="H215" s="96">
        <f t="shared" si="576"/>
        <v>79051.422853516866</v>
      </c>
      <c r="I215" s="100">
        <f t="shared" si="577"/>
        <v>1897234.1484844047</v>
      </c>
      <c r="J215" s="100">
        <f t="shared" si="578"/>
        <v>1040.8551764532458</v>
      </c>
      <c r="K215" s="100">
        <f t="shared" si="579"/>
        <v>121162.67840886721</v>
      </c>
      <c r="P215" s="107">
        <f>Tabelle0!K214/F215*1000000</f>
        <v>98440.694098696738</v>
      </c>
      <c r="Q215" s="74">
        <f t="shared" si="580"/>
        <v>3.6430001136448453E-2</v>
      </c>
      <c r="R215" s="109">
        <f t="shared" si="585"/>
        <v>5.8375527388834669E-2</v>
      </c>
      <c r="S215" s="104">
        <f t="shared" si="581"/>
        <v>6.3055383549540656E-2</v>
      </c>
      <c r="X215" s="116">
        <f>Tabelle0!O214/F215*1000000</f>
        <v>99129.667594084051</v>
      </c>
      <c r="Y215" s="111">
        <f t="shared" si="582"/>
        <v>2.8521451057077485E-2</v>
      </c>
      <c r="Z215" s="118">
        <f t="shared" si="586"/>
        <v>5.5364168600944064E-2</v>
      </c>
      <c r="AA215" s="113">
        <f t="shared" si="583"/>
        <v>6.3625197993530946E-2</v>
      </c>
    </row>
    <row r="216" spans="1:27">
      <c r="A216" s="32">
        <f>Tabelle0!$A215</f>
        <v>44711</v>
      </c>
      <c r="B216" s="42">
        <f>Tabelle0!G215</f>
        <v>3263522</v>
      </c>
      <c r="C216" s="224">
        <f t="shared" si="574"/>
        <v>9.0652422174011704E-2</v>
      </c>
      <c r="D216" s="225">
        <f t="shared" si="584"/>
        <v>5.4933419422378192E-2</v>
      </c>
      <c r="E216" s="223">
        <f t="shared" si="575"/>
        <v>5.818708984786003E-2</v>
      </c>
      <c r="F216" s="93">
        <v>40974000</v>
      </c>
      <c r="G216" s="96">
        <f>Tabelle0!B215/F216*1000000</f>
        <v>8526.8462927710261</v>
      </c>
      <c r="H216" s="96">
        <f t="shared" si="576"/>
        <v>79648.606433347974</v>
      </c>
      <c r="I216" s="100">
        <f t="shared" si="577"/>
        <v>1911566.5544003514</v>
      </c>
      <c r="J216" s="100">
        <f t="shared" si="578"/>
        <v>14332.4059159467</v>
      </c>
      <c r="K216" s="100">
        <f t="shared" si="579"/>
        <v>119545.05527193751</v>
      </c>
      <c r="P216" s="107">
        <f>Tabelle0!K215/F216*1000000</f>
        <v>98816.224923121976</v>
      </c>
      <c r="Q216" s="74">
        <f t="shared" si="580"/>
        <v>4.5777510351407535E-2</v>
      </c>
      <c r="R216" s="109">
        <f t="shared" si="585"/>
        <v>5.6034076401970265E-2</v>
      </c>
      <c r="S216" s="104">
        <f t="shared" si="581"/>
        <v>5.7775306745269983E-2</v>
      </c>
      <c r="X216" s="116">
        <f>Tabelle0!O215/F216*1000000</f>
        <v>99533.411431639572</v>
      </c>
      <c r="Y216" s="111">
        <f t="shared" si="582"/>
        <v>4.8874632269577667E-2</v>
      </c>
      <c r="Z216" s="118">
        <f t="shared" si="586"/>
        <v>5.4246654893422883E-2</v>
      </c>
      <c r="AA216" s="113">
        <f t="shared" si="583"/>
        <v>5.784952804100163E-2</v>
      </c>
    </row>
    <row r="217" spans="1:27">
      <c r="A217" s="32">
        <f>Tabelle0!$A216</f>
        <v>44742</v>
      </c>
      <c r="B217" s="42">
        <f>Tabelle0!G216</f>
        <v>3284709</v>
      </c>
      <c r="C217" s="224">
        <f t="shared" ref="C217:C219" si="587">(B217/B216-1)*12</f>
        <v>7.7904791204104207E-2</v>
      </c>
      <c r="D217" s="225">
        <f t="shared" ref="D217:D219" si="588">(B217/B$211-1)*12/MONTH(A217)</f>
        <v>5.9059174203376141E-2</v>
      </c>
      <c r="E217" s="223">
        <f t="shared" ref="E217:E219" si="589">B217/B205-1</f>
        <v>6.0472977335830125E-2</v>
      </c>
      <c r="F217" s="93">
        <v>40974000</v>
      </c>
      <c r="G217" s="96">
        <f>Tabelle0!B216/F217*1000000</f>
        <v>8539.439644652708</v>
      </c>
      <c r="H217" s="96">
        <f t="shared" ref="H217:H219" si="590">B217/F217*1000000</f>
        <v>80165.690437838624</v>
      </c>
      <c r="I217" s="100">
        <f t="shared" ref="I217:I219" si="591">H217*24</f>
        <v>1923976.5705081271</v>
      </c>
      <c r="J217" s="100">
        <f t="shared" ref="J217:J219" si="592">I217-I216</f>
        <v>12410.016107775737</v>
      </c>
      <c r="K217" s="100">
        <f t="shared" ref="K217:K219" si="593">I217-I205</f>
        <v>124208.99351800513</v>
      </c>
      <c r="P217" s="107">
        <f>Tabelle0!K216/F217*1000000</f>
        <v>99490.725826133654</v>
      </c>
      <c r="Q217" s="74">
        <f t="shared" ref="Q217:Q219" si="594">(P217/P216-1)*12</f>
        <v>8.1909735394539496E-2</v>
      </c>
      <c r="R217" s="109">
        <f t="shared" ref="R217:R219" si="595">(P217/P$211-1)*12/MONTH(A217)</f>
        <v>6.0665417926506482E-2</v>
      </c>
      <c r="S217" s="104">
        <f t="shared" ref="S217:S219" si="596">P217/P205-1</f>
        <v>6.4376480617875265E-2</v>
      </c>
      <c r="X217" s="116">
        <f>Tabelle0!O216/F217*1000000</f>
        <v>100297.65216966857</v>
      </c>
      <c r="Y217" s="111">
        <f t="shared" ref="Y217:Y219" si="597">(X217/X216-1)*12</f>
        <v>9.2138797660386906E-2</v>
      </c>
      <c r="Z217" s="118">
        <f t="shared" ref="Z217:Z219" si="598">(X217/X$211-1)*12/MONTH(A217)</f>
        <v>6.090911074062344E-2</v>
      </c>
      <c r="AA217" s="113">
        <f t="shared" ref="AA217:AA219" si="599">X217/X205-1</f>
        <v>6.5280908596623499E-2</v>
      </c>
    </row>
    <row r="218" spans="1:27">
      <c r="A218" s="32">
        <f>Tabelle0!$A217</f>
        <v>44772</v>
      </c>
      <c r="B218" s="42">
        <f>Tabelle0!G217</f>
        <v>3300870</v>
      </c>
      <c r="C218" s="224">
        <f t="shared" si="587"/>
        <v>5.9040846540744596E-2</v>
      </c>
      <c r="D218" s="225">
        <f t="shared" si="588"/>
        <v>5.9305620511640331E-2</v>
      </c>
      <c r="E218" s="223">
        <f t="shared" si="589"/>
        <v>5.7057747536103376E-2</v>
      </c>
      <c r="F218" s="93">
        <v>40974000</v>
      </c>
      <c r="G218" s="96">
        <f>Tabelle0!B217/F218*1000000</f>
        <v>8761.2632401034807</v>
      </c>
      <c r="H218" s="96">
        <f t="shared" si="590"/>
        <v>80560.11129008641</v>
      </c>
      <c r="I218" s="100">
        <f t="shared" si="591"/>
        <v>1933442.6709620738</v>
      </c>
      <c r="J218" s="100">
        <f t="shared" si="592"/>
        <v>9466.1004539467394</v>
      </c>
      <c r="K218" s="100">
        <f t="shared" si="593"/>
        <v>118976.66282726848</v>
      </c>
      <c r="P218" s="107">
        <f>Tabelle0!K217/F218*1000000</f>
        <v>100456.65544003515</v>
      </c>
      <c r="Q218" s="74">
        <f t="shared" si="594"/>
        <v>0.11650488294832684</v>
      </c>
      <c r="R218" s="109">
        <f t="shared" si="595"/>
        <v>6.9147328459234103E-2</v>
      </c>
      <c r="S218" s="104">
        <f t="shared" si="596"/>
        <v>6.8996746140804754E-2</v>
      </c>
      <c r="X218" s="116">
        <f>Tabelle0!O217/F218*1000000</f>
        <v>101437.2772977986</v>
      </c>
      <c r="Y218" s="111">
        <f t="shared" si="597"/>
        <v>0.13634916911540618</v>
      </c>
      <c r="Z218" s="118">
        <f t="shared" si="598"/>
        <v>7.227946955423839E-2</v>
      </c>
      <c r="AA218" s="113">
        <f t="shared" si="599"/>
        <v>7.1535333109706611E-2</v>
      </c>
    </row>
    <row r="219" spans="1:27">
      <c r="A219" s="32">
        <f>Tabelle0!$A218</f>
        <v>44803</v>
      </c>
      <c r="B219" s="42">
        <f>Tabelle0!G218</f>
        <v>3370988</v>
      </c>
      <c r="C219" s="224">
        <f t="shared" si="587"/>
        <v>0.25490734260967685</v>
      </c>
      <c r="D219" s="225">
        <f t="shared" si="588"/>
        <v>8.4858148970614278E-2</v>
      </c>
      <c r="E219" s="223">
        <f t="shared" si="589"/>
        <v>7.2237444026207021E-2</v>
      </c>
      <c r="F219" s="93">
        <v>40974000</v>
      </c>
      <c r="G219" s="96">
        <f>Tabelle0!B218/F219*1000000</f>
        <v>9066.4567774686384</v>
      </c>
      <c r="H219" s="96">
        <f t="shared" si="590"/>
        <v>82271.391614194363</v>
      </c>
      <c r="I219" s="100">
        <f t="shared" si="591"/>
        <v>1974513.3987406646</v>
      </c>
      <c r="J219" s="100">
        <f t="shared" si="592"/>
        <v>41070.72777859075</v>
      </c>
      <c r="K219" s="100">
        <f t="shared" si="593"/>
        <v>147737.10588767193</v>
      </c>
      <c r="P219" s="107">
        <f>Tabelle0!K218/F219*1000000</f>
        <v>102455.117879631</v>
      </c>
      <c r="Q219" s="74">
        <f t="shared" si="594"/>
        <v>0.23872534049737748</v>
      </c>
      <c r="R219" s="109">
        <f t="shared" si="595"/>
        <v>9.1548231388131285E-2</v>
      </c>
      <c r="S219" s="104">
        <f t="shared" si="596"/>
        <v>8.4863762583478053E-2</v>
      </c>
      <c r="X219" s="116">
        <f>Tabelle0!O218/F219*1000000</f>
        <v>103426.27031776248</v>
      </c>
      <c r="Y219" s="111">
        <f t="shared" si="597"/>
        <v>0.23529728789442395</v>
      </c>
      <c r="Z219" s="118">
        <f t="shared" si="598"/>
        <v>9.3896802493594E-2</v>
      </c>
      <c r="AA219" s="113">
        <f t="shared" si="599"/>
        <v>8.6478871425255344E-2</v>
      </c>
    </row>
    <row r="220" spans="1:27">
      <c r="A220" s="32">
        <f>Tabelle0!$A219</f>
        <v>44834</v>
      </c>
      <c r="B220" s="42">
        <f>Tabelle0!G219</f>
        <v>3318726</v>
      </c>
      <c r="C220" s="224">
        <f t="shared" ref="C220:C224" si="600">(B220/B219-1)*12</f>
        <v>-0.18604159967344946</v>
      </c>
      <c r="D220" s="225">
        <f t="shared" ref="D220:D223" si="601">(B220/B$211-1)*12/MONTH(A220)</f>
        <v>5.3588758693138949E-2</v>
      </c>
      <c r="E220" s="223">
        <f t="shared" ref="E220:E224" si="602">B220/B208-1</f>
        <v>5.3525347487313857E-2</v>
      </c>
      <c r="F220" s="93">
        <v>40974000</v>
      </c>
      <c r="G220" s="96">
        <f>Tabelle0!B219/F220*1000000</f>
        <v>9073.0463220578895</v>
      </c>
      <c r="H220" s="96">
        <f t="shared" ref="H220:H224" si="603">B220/F220*1000000</f>
        <v>80995.899838922254</v>
      </c>
      <c r="I220" s="100">
        <f t="shared" ref="I220:I224" si="604">H220*24</f>
        <v>1943901.5961341341</v>
      </c>
      <c r="J220" s="100">
        <f t="shared" ref="J220:J224" si="605">I220-I219</f>
        <v>-30611.802606530488</v>
      </c>
      <c r="K220" s="100">
        <f t="shared" ref="K220:K224" si="606">I220-I208</f>
        <v>113503.57172971824</v>
      </c>
      <c r="P220" s="107">
        <f>Tabelle0!K219/F220*1000000</f>
        <v>102087.32366866793</v>
      </c>
      <c r="Q220" s="74">
        <f t="shared" ref="Q220:Q224" si="607">(P220/P219-1)*12</f>
        <v>-4.307769707260567E-2</v>
      </c>
      <c r="R220" s="109">
        <f t="shared" ref="R220:R222" si="608">(P220/P$211-1)*12/MONTH(A220)</f>
        <v>7.6297669931066459E-2</v>
      </c>
      <c r="S220" s="104">
        <f t="shared" ref="S220:S224" si="609">P220/P208-1</f>
        <v>7.9816902665642564E-2</v>
      </c>
      <c r="X220" s="116">
        <f>Tabelle0!O219/F220*1000000</f>
        <v>103147.92307316835</v>
      </c>
      <c r="Y220" s="111">
        <f t="shared" ref="Y220:Y224" si="610">(X220/X219-1)*12</f>
        <v>-3.2295150205720269E-2</v>
      </c>
      <c r="Z220" s="118">
        <f t="shared" ref="Z220:Z223" si="611">(X220/X$211-1)*12/MONTH(A220)</f>
        <v>7.9650851353642985E-2</v>
      </c>
      <c r="AA220" s="113">
        <f t="shared" ref="AA220:AA224" si="612">X220/X208-1</f>
        <v>8.178880053539328E-2</v>
      </c>
    </row>
    <row r="221" spans="1:27">
      <c r="A221" s="32">
        <f>Tabelle0!$A220</f>
        <v>44864</v>
      </c>
      <c r="B221" s="42">
        <f>Tabelle0!G220</f>
        <v>3283917</v>
      </c>
      <c r="C221" s="224">
        <f t="shared" si="600"/>
        <v>-0.12586396105011444</v>
      </c>
      <c r="D221" s="225">
        <f t="shared" si="601"/>
        <v>3.5137619711047917E-2</v>
      </c>
      <c r="E221" s="223">
        <f t="shared" si="602"/>
        <v>4.0703500388847624E-2</v>
      </c>
      <c r="F221" s="93">
        <v>40974000</v>
      </c>
      <c r="G221" s="96">
        <f>Tabelle0!B220/F221*1000000</f>
        <v>9074.6082881827497</v>
      </c>
      <c r="H221" s="96">
        <f t="shared" si="603"/>
        <v>80146.361107043485</v>
      </c>
      <c r="I221" s="100">
        <f t="shared" si="604"/>
        <v>1923512.6665690436</v>
      </c>
      <c r="J221" s="100">
        <f t="shared" si="605"/>
        <v>-20388.929565090453</v>
      </c>
      <c r="K221" s="100">
        <f t="shared" si="606"/>
        <v>89998.430659688776</v>
      </c>
      <c r="P221" s="107">
        <f>Tabelle0!K220/F221*1000000</f>
        <v>102116.70815639186</v>
      </c>
      <c r="Q221" s="74">
        <f t="shared" si="607"/>
        <v>3.4540415010937409E-3</v>
      </c>
      <c r="R221" s="109">
        <f t="shared" si="608"/>
        <v>6.9033072236947574E-2</v>
      </c>
      <c r="S221" s="104">
        <f t="shared" si="609"/>
        <v>7.5143425501259298E-2</v>
      </c>
      <c r="X221" s="116">
        <f>Tabelle0!O220/F221*1000000</f>
        <v>103008.41997364182</v>
      </c>
      <c r="Y221" s="111">
        <f t="shared" si="610"/>
        <v>-1.6229480385473671E-2</v>
      </c>
      <c r="Z221" s="118">
        <f t="shared" si="611"/>
        <v>6.9965866285001524E-2</v>
      </c>
      <c r="AA221" s="113">
        <f t="shared" si="612"/>
        <v>7.5399978058393158E-2</v>
      </c>
    </row>
    <row r="222" spans="1:27">
      <c r="A222" s="32">
        <f>Tabelle0!$A221</f>
        <v>44895</v>
      </c>
      <c r="B222" s="42">
        <f>Tabelle0!G221</f>
        <v>3292282</v>
      </c>
      <c r="C222" s="224">
        <f t="shared" si="600"/>
        <v>3.0567155016403724E-2</v>
      </c>
      <c r="D222" s="225">
        <f t="shared" si="601"/>
        <v>3.4803490880369298E-2</v>
      </c>
      <c r="E222" s="223">
        <f t="shared" si="602"/>
        <v>2.9268487886497496E-2</v>
      </c>
      <c r="F222" s="93">
        <v>40974000</v>
      </c>
      <c r="G222" s="96">
        <f>Tabelle0!B221/F222*1000000</f>
        <v>9067.0425147654605</v>
      </c>
      <c r="H222" s="96">
        <f t="shared" si="603"/>
        <v>80350.514960706787</v>
      </c>
      <c r="I222" s="100">
        <f t="shared" si="604"/>
        <v>1928412.3590569629</v>
      </c>
      <c r="J222" s="100">
        <f t="shared" si="605"/>
        <v>4899.6924879192375</v>
      </c>
      <c r="K222" s="100">
        <f t="shared" si="606"/>
        <v>69805.735001181485</v>
      </c>
      <c r="P222" s="107">
        <f>Tabelle0!K221/F222*1000000</f>
        <v>102290.18401913409</v>
      </c>
      <c r="Q222" s="74">
        <f t="shared" si="607"/>
        <v>2.0385599873807614E-2</v>
      </c>
      <c r="R222" s="109">
        <f t="shared" si="608"/>
        <v>6.4717186915198621E-2</v>
      </c>
      <c r="S222" s="104">
        <f t="shared" si="609"/>
        <v>6.8532827836804477E-2</v>
      </c>
      <c r="X222" s="116">
        <f>Tabelle0!O221/F222*1000000</f>
        <v>103334.33396788206</v>
      </c>
      <c r="Y222" s="111">
        <f t="shared" si="610"/>
        <v>3.7967458697878875E-2</v>
      </c>
      <c r="Z222" s="118">
        <f t="shared" si="611"/>
        <v>6.7258164545144758E-2</v>
      </c>
      <c r="AA222" s="113">
        <f t="shared" si="612"/>
        <v>7.1359697088283935E-2</v>
      </c>
    </row>
    <row r="223" spans="1:27">
      <c r="A223" s="32">
        <f>Tabelle0!$A222</f>
        <v>44925</v>
      </c>
      <c r="B223" s="42">
        <f>Tabelle0!G222</f>
        <v>3255550</v>
      </c>
      <c r="C223" s="224">
        <f t="shared" si="600"/>
        <v>-0.13388403545018379</v>
      </c>
      <c r="D223" s="225">
        <f t="shared" si="601"/>
        <v>2.0390252923135677E-2</v>
      </c>
      <c r="E223" s="223">
        <f t="shared" si="602"/>
        <v>2.0390252923135677E-2</v>
      </c>
      <c r="F223" s="93">
        <v>40974000</v>
      </c>
      <c r="G223" s="96">
        <f>Tabelle0!B222/F223*1000000</f>
        <v>9126.6656904378378</v>
      </c>
      <c r="H223" s="96">
        <f t="shared" si="603"/>
        <v>79454.044027920143</v>
      </c>
      <c r="I223" s="100">
        <f t="shared" si="604"/>
        <v>1906897.0566700834</v>
      </c>
      <c r="J223" s="100">
        <f t="shared" si="605"/>
        <v>-21515.302386879455</v>
      </c>
      <c r="K223" s="100">
        <f t="shared" si="606"/>
        <v>38105.139844779624</v>
      </c>
      <c r="P223" s="107">
        <f>Tabelle0!K222/F223*1000000</f>
        <v>101749.98779713965</v>
      </c>
      <c r="Q223" s="74">
        <f t="shared" si="607"/>
        <v>-6.3372206493643279E-2</v>
      </c>
      <c r="R223" s="109">
        <f>(P223/P$211-1)*12/MONTH(A223)</f>
        <v>5.372977926820055E-2</v>
      </c>
      <c r="S223" s="104">
        <f t="shared" si="609"/>
        <v>5.372977926820055E-2</v>
      </c>
      <c r="X223" s="116">
        <f>Tabelle0!O222/F223*1000000</f>
        <v>102744.59413286475</v>
      </c>
      <c r="Y223" s="111">
        <f t="shared" si="610"/>
        <v>-6.8485253143523828E-2</v>
      </c>
      <c r="Z223" s="118">
        <f t="shared" si="611"/>
        <v>5.5594351149746757E-2</v>
      </c>
      <c r="AA223" s="113">
        <f t="shared" si="612"/>
        <v>5.5594351149746757E-2</v>
      </c>
    </row>
    <row r="224" spans="1:27">
      <c r="A224" s="32">
        <f>Tabelle0!$A223</f>
        <v>44956</v>
      </c>
      <c r="B224" s="42">
        <f>Tabelle0!G223</f>
        <v>3218137</v>
      </c>
      <c r="C224" s="224">
        <f t="shared" si="600"/>
        <v>-0.1379048087112773</v>
      </c>
      <c r="D224" s="225">
        <f>(B224/B$223-1)*12/MONTH(A224)</f>
        <v>-0.1379048087112773</v>
      </c>
      <c r="E224" s="223">
        <f t="shared" si="602"/>
        <v>1.1906132264778435E-3</v>
      </c>
      <c r="F224" s="93">
        <v>40974000</v>
      </c>
      <c r="G224" s="96">
        <f>Tabelle0!B223/F224*1000000</f>
        <v>9002.6358178357004</v>
      </c>
      <c r="H224" s="96">
        <f t="shared" si="603"/>
        <v>78540.95279933617</v>
      </c>
      <c r="I224" s="100">
        <f t="shared" si="604"/>
        <v>1884982.8671840681</v>
      </c>
      <c r="J224" s="100">
        <f t="shared" si="605"/>
        <v>-21914.189486015355</v>
      </c>
      <c r="K224" s="100">
        <f t="shared" si="606"/>
        <v>2241.6166349393316</v>
      </c>
      <c r="P224" s="107">
        <f>Tabelle0!K223/F224*1000000</f>
        <v>101487.1137794699</v>
      </c>
      <c r="Q224" s="74">
        <f t="shared" si="607"/>
        <v>-3.1002344868346743E-2</v>
      </c>
      <c r="R224" s="109">
        <f>(P224/P$223-1)*12/MONTH(A224)</f>
        <v>-3.1002344868346743E-2</v>
      </c>
      <c r="S224" s="104">
        <f t="shared" si="609"/>
        <v>4.2149543250253663E-2</v>
      </c>
      <c r="X224" s="116">
        <f>Tabelle0!O223/F224*1000000</f>
        <v>102602.89451847512</v>
      </c>
      <c r="Y224" s="111">
        <f t="shared" si="610"/>
        <v>-1.6549730786580952E-2</v>
      </c>
      <c r="Z224" s="118">
        <f>(X224/X$223-1)*12/MONTH(A224)</f>
        <v>-1.6549730786580952E-2</v>
      </c>
      <c r="AA224" s="113">
        <f t="shared" si="612"/>
        <v>4.6228347765667532E-2</v>
      </c>
    </row>
    <row r="225" spans="1:27">
      <c r="A225" s="32">
        <f>Tabelle0!$A224</f>
        <v>44985</v>
      </c>
      <c r="B225" s="42">
        <f>Tabelle0!G224</f>
        <v>3184886</v>
      </c>
      <c r="C225" s="224">
        <f t="shared" ref="C225:C229" si="613">(B225/B224-1)*12</f>
        <v>-0.12398850639360637</v>
      </c>
      <c r="D225" s="225">
        <f t="shared" ref="D225:D229" si="614">(B225/B$223-1)*12/MONTH(A225)</f>
        <v>-0.13023421541675018</v>
      </c>
      <c r="E225" s="223">
        <f t="shared" ref="E225:E229" si="615">B225/B213-1</f>
        <v>-1.7052056749452316E-2</v>
      </c>
      <c r="F225" s="93">
        <v>40974000</v>
      </c>
      <c r="G225" s="96">
        <f>Tabelle0!B224/F225*1000000</f>
        <v>8984.4779616342075</v>
      </c>
      <c r="H225" s="96">
        <f t="shared" ref="H225:H229" si="616">B225/F225*1000000</f>
        <v>77729.438180309458</v>
      </c>
      <c r="I225" s="100">
        <f t="shared" ref="I225:I229" si="617">H225*24</f>
        <v>1865506.516327427</v>
      </c>
      <c r="J225" s="100">
        <f t="shared" ref="J225:J229" si="618">I225-I224</f>
        <v>-19476.350856641075</v>
      </c>
      <c r="K225" s="100">
        <f t="shared" ref="K225:K229" si="619">I225-I213</f>
        <v>-32362.571386733092</v>
      </c>
      <c r="P225" s="107">
        <f>Tabelle0!K224/F225*1000000</f>
        <v>101285.88861229073</v>
      </c>
      <c r="Q225" s="74">
        <f t="shared" ref="Q225:Q229" si="620">(P225/P224-1)*12</f>
        <v>-2.3793188280013311E-2</v>
      </c>
      <c r="R225" s="109">
        <f t="shared" ref="R225:R229" si="621">(P225/P$223-1)*12/MONTH(A225)</f>
        <v>-2.7367031381322571E-2</v>
      </c>
      <c r="S225" s="104">
        <f t="shared" ref="S225:S229" si="622">P225/P213-1</f>
        <v>3.3046326789186065E-2</v>
      </c>
      <c r="X225" s="116">
        <f>Tabelle0!O224/F225*1000000</f>
        <v>102624.64001561966</v>
      </c>
      <c r="Y225" s="111">
        <f t="shared" ref="Y225:Y229" si="623">(X225/X224-1)*12</f>
        <v>2.5432612496869567E-3</v>
      </c>
      <c r="Z225" s="118">
        <f t="shared" ref="Z225:Z229" si="624">(X225/X$223-1)*12/MONTH(A225)</f>
        <v>-7.0049885304892534E-3</v>
      </c>
      <c r="AA225" s="113">
        <f t="shared" ref="AA225:AA229" si="625">X225/X213-1</f>
        <v>3.8898322693434961E-2</v>
      </c>
    </row>
    <row r="226" spans="1:27">
      <c r="A226" s="32">
        <f>Tabelle0!$A225</f>
        <v>45015</v>
      </c>
      <c r="B226" s="42">
        <f>Tabelle0!G225</f>
        <v>3138650</v>
      </c>
      <c r="C226" s="224">
        <f t="shared" si="613"/>
        <v>-0.17420780524012436</v>
      </c>
      <c r="D226" s="225">
        <f t="shared" si="614"/>
        <v>-0.14363164442260157</v>
      </c>
      <c r="E226" s="223">
        <f t="shared" si="615"/>
        <v>-3.0465737243287272E-2</v>
      </c>
      <c r="F226" s="93">
        <v>40974000</v>
      </c>
      <c r="G226" s="96">
        <f>Tabelle0!B225/F226*1000000</f>
        <v>9006.369893102943</v>
      </c>
      <c r="H226" s="96">
        <f t="shared" si="616"/>
        <v>76601.015277981161</v>
      </c>
      <c r="I226" s="100">
        <f t="shared" si="617"/>
        <v>1838424.3666715478</v>
      </c>
      <c r="J226" s="100">
        <f t="shared" si="618"/>
        <v>-27082.149655879242</v>
      </c>
      <c r="K226" s="100">
        <f t="shared" si="619"/>
        <v>-57768.926636403659</v>
      </c>
      <c r="P226" s="107">
        <f>Tabelle0!K225/F226*1000000</f>
        <v>100684.70249426465</v>
      </c>
      <c r="Q226" s="74">
        <f t="shared" si="620"/>
        <v>-7.122644146341095E-2</v>
      </c>
      <c r="R226" s="109">
        <f t="shared" si="621"/>
        <v>-4.1878542727646018E-2</v>
      </c>
      <c r="S226" s="104">
        <f t="shared" si="622"/>
        <v>2.5900572973771352E-2</v>
      </c>
      <c r="X226" s="116">
        <f>Tabelle0!O225/F226*1000000</f>
        <v>102232.14721530727</v>
      </c>
      <c r="Y226" s="111">
        <f t="shared" si="623"/>
        <v>-4.5894568819261128E-2</v>
      </c>
      <c r="Z226" s="118">
        <f t="shared" si="624"/>
        <v>-1.9950321352958156E-2</v>
      </c>
      <c r="AA226" s="113">
        <f t="shared" si="625"/>
        <v>3.3748360112810349E-2</v>
      </c>
    </row>
    <row r="227" spans="1:27">
      <c r="A227" s="32">
        <f>Tabelle0!$A226</f>
        <v>45046</v>
      </c>
      <c r="B227" s="42">
        <f>Tabelle0!G226</f>
        <v>3127338</v>
      </c>
      <c r="C227" s="224">
        <f t="shared" si="613"/>
        <v>-4.324916763576736E-2</v>
      </c>
      <c r="D227" s="225">
        <f t="shared" si="614"/>
        <v>-0.11814777840917834</v>
      </c>
      <c r="E227" s="223">
        <f t="shared" si="615"/>
        <v>-3.449001915065919E-2</v>
      </c>
      <c r="F227" s="93">
        <v>40974000</v>
      </c>
      <c r="G227" s="96">
        <f>Tabelle0!B226/F227*1000000</f>
        <v>9024.3325035388298</v>
      </c>
      <c r="H227" s="96">
        <f t="shared" si="616"/>
        <v>76324.937765412222</v>
      </c>
      <c r="I227" s="100">
        <f t="shared" si="617"/>
        <v>1831798.5063698934</v>
      </c>
      <c r="J227" s="100">
        <f t="shared" si="618"/>
        <v>-6625.8603016543202</v>
      </c>
      <c r="K227" s="100">
        <f t="shared" si="619"/>
        <v>-65435.642114511225</v>
      </c>
      <c r="P227" s="107">
        <f>Tabelle0!K226/F227*1000000</f>
        <v>100774.41792356128</v>
      </c>
      <c r="Q227" s="74">
        <f t="shared" si="620"/>
        <v>1.0692638751363504E-2</v>
      </c>
      <c r="R227" s="109">
        <f t="shared" si="621"/>
        <v>-2.876373436594537E-2</v>
      </c>
      <c r="S227" s="104">
        <f t="shared" si="622"/>
        <v>2.3706901360577071E-2</v>
      </c>
      <c r="X227" s="116">
        <f>Tabelle0!O226/F227*1000000</f>
        <v>102388.61229072095</v>
      </c>
      <c r="Y227" s="111">
        <f t="shared" si="623"/>
        <v>1.8365856104047396E-2</v>
      </c>
      <c r="Z227" s="118">
        <f t="shared" si="624"/>
        <v>-1.0394177284406503E-2</v>
      </c>
      <c r="AA227" s="113">
        <f t="shared" si="625"/>
        <v>3.2875573738243791E-2</v>
      </c>
    </row>
    <row r="228" spans="1:27">
      <c r="A228" s="32">
        <f>Tabelle0!$A227</f>
        <v>45076</v>
      </c>
      <c r="B228" s="42">
        <f>Tabelle0!G227</f>
        <v>3122973</v>
      </c>
      <c r="C228" s="224">
        <f t="shared" si="613"/>
        <v>-1.6749069016524842E-2</v>
      </c>
      <c r="D228" s="225">
        <f t="shared" si="614"/>
        <v>-9.7736112177665826E-2</v>
      </c>
      <c r="E228" s="223">
        <f t="shared" si="615"/>
        <v>-4.3066662335967121E-2</v>
      </c>
      <c r="F228" s="93">
        <v>40974000</v>
      </c>
      <c r="G228" s="96">
        <f>Tabelle0!B227/F228*1000000</f>
        <v>9046.2976521696692</v>
      </c>
      <c r="H228" s="96">
        <f t="shared" si="616"/>
        <v>76218.406794552648</v>
      </c>
      <c r="I228" s="100">
        <f t="shared" si="617"/>
        <v>1829241.7630692637</v>
      </c>
      <c r="J228" s="100">
        <f t="shared" si="618"/>
        <v>-2556.7433006297797</v>
      </c>
      <c r="K228" s="100">
        <f t="shared" si="619"/>
        <v>-82324.791331087705</v>
      </c>
      <c r="P228" s="107">
        <f>Tabelle0!K227/F228*1000000</f>
        <v>100880.90008297945</v>
      </c>
      <c r="Q228" s="74">
        <f t="shared" si="620"/>
        <v>1.2679665527686623E-2</v>
      </c>
      <c r="R228" s="109">
        <f t="shared" si="621"/>
        <v>-2.0499368689291496E-2</v>
      </c>
      <c r="S228" s="104">
        <f t="shared" si="622"/>
        <v>2.0894090636064844E-2</v>
      </c>
      <c r="X228" s="116">
        <f>Tabelle0!O227/F228*1000000</f>
        <v>102615.39024747402</v>
      </c>
      <c r="Y228" s="111">
        <f t="shared" si="623"/>
        <v>2.6578497551171587E-2</v>
      </c>
      <c r="Z228" s="118">
        <f t="shared" si="624"/>
        <v>-3.0180597583242099E-3</v>
      </c>
      <c r="AA228" s="113">
        <f t="shared" si="625"/>
        <v>3.0964263873856757E-2</v>
      </c>
    </row>
    <row r="229" spans="1:27">
      <c r="A229" s="32">
        <f>Tabelle0!$A228</f>
        <v>45107</v>
      </c>
      <c r="B229" s="42">
        <f>Tabelle0!G228</f>
        <v>3094370</v>
      </c>
      <c r="C229" s="224">
        <f t="shared" si="613"/>
        <v>-0.10990680995320856</v>
      </c>
      <c r="D229" s="225">
        <f t="shared" si="614"/>
        <v>-9.901859900784804E-2</v>
      </c>
      <c r="E229" s="223">
        <f t="shared" si="615"/>
        <v>-5.7946990129110421E-2</v>
      </c>
      <c r="F229" s="93">
        <v>40974000</v>
      </c>
      <c r="G229" s="96">
        <f>Tabelle0!B228/F229*1000000</f>
        <v>9072.7046419680773</v>
      </c>
      <c r="H229" s="96">
        <f t="shared" si="616"/>
        <v>75520.329965343873</v>
      </c>
      <c r="I229" s="100">
        <f t="shared" si="617"/>
        <v>1812487.919168253</v>
      </c>
      <c r="J229" s="100">
        <f t="shared" si="618"/>
        <v>-16753.843901010696</v>
      </c>
      <c r="K229" s="100">
        <f t="shared" si="619"/>
        <v>-111488.65133987414</v>
      </c>
      <c r="P229" s="107">
        <f>Tabelle0!K228/F229*1000000</f>
        <v>100828.20813198613</v>
      </c>
      <c r="Q229" s="74">
        <f t="shared" si="620"/>
        <v>-6.2678208798674362E-3</v>
      </c>
      <c r="R229" s="109">
        <f t="shared" si="621"/>
        <v>-1.8118521389727915E-2</v>
      </c>
      <c r="S229" s="104">
        <f t="shared" si="622"/>
        <v>1.3443286243481678E-2</v>
      </c>
      <c r="X229" s="116">
        <f>Tabelle0!O228/F229*1000000</f>
        <v>102650.14399375214</v>
      </c>
      <c r="Y229" s="111">
        <f t="shared" si="623"/>
        <v>4.0641560133574117E-3</v>
      </c>
      <c r="Z229" s="118">
        <f t="shared" si="624"/>
        <v>-1.8385422592739342E-3</v>
      </c>
      <c r="AA229" s="113">
        <f t="shared" si="625"/>
        <v>2.3455103616024653E-2</v>
      </c>
    </row>
    <row r="230" spans="1:27">
      <c r="A230" s="32">
        <f>Tabelle0!$A229</f>
        <v>45137</v>
      </c>
      <c r="B230" s="42">
        <f>Tabelle0!G229</f>
        <v>3073477</v>
      </c>
      <c r="C230" s="224">
        <f t="shared" ref="C230:C232" si="626">(B230/B229-1)*12</f>
        <v>-8.1023277759285861E-2</v>
      </c>
      <c r="D230" s="225">
        <f t="shared" ref="D230:D232" si="627">(B230/B$223-1)*12/MONTH(A230)</f>
        <v>-9.5874780868714246E-2</v>
      </c>
      <c r="E230" s="223">
        <f t="shared" ref="E230:E232" si="628">B230/B218-1</f>
        <v>-6.8888808102106402E-2</v>
      </c>
      <c r="F230" s="93">
        <v>40974000</v>
      </c>
      <c r="G230" s="96">
        <f>Tabelle0!B229/F230*1000000</f>
        <v>9104.7005418069984</v>
      </c>
      <c r="H230" s="96">
        <f t="shared" ref="H230:H232" si="629">B230/F230*1000000</f>
        <v>75010.421242739292</v>
      </c>
      <c r="I230" s="100">
        <f t="shared" ref="I230:I232" si="630">H230*24</f>
        <v>1800250.1098257429</v>
      </c>
      <c r="J230" s="100">
        <f t="shared" ref="J230:J232" si="631">I230-I229</f>
        <v>-12237.809342510067</v>
      </c>
      <c r="K230" s="100">
        <f t="shared" ref="K230:K232" si="632">I230-I218</f>
        <v>-133192.56113633094</v>
      </c>
      <c r="P230" s="107">
        <f>Tabelle0!K229/F230*1000000</f>
        <v>100852.73588129059</v>
      </c>
      <c r="Q230" s="74">
        <f t="shared" ref="Q230:Q232" si="633">(P230/P229-1)*12</f>
        <v>2.9191532519181607E-3</v>
      </c>
      <c r="R230" s="109">
        <f t="shared" ref="R230:R232" si="634">(P230/P$223-1)*12/MONTH(A230)</f>
        <v>-1.511691720810975E-2</v>
      </c>
      <c r="S230" s="104">
        <f t="shared" ref="S230:S232" si="635">P230/P218-1</f>
        <v>3.9427994045837522E-3</v>
      </c>
      <c r="X230" s="116">
        <f>Tabelle0!O229/F230*1000000</f>
        <v>102681.23688192513</v>
      </c>
      <c r="Y230" s="111">
        <f t="shared" ref="Y230:Y232" si="636">(X230/X229-1)*12</f>
        <v>3.6348186525554382E-3</v>
      </c>
      <c r="Z230" s="118">
        <f t="shared" ref="Z230:Z232" si="637">(X230/X$223-1)*12/MONTH(A230)</f>
        <v>-1.057110898133968E-3</v>
      </c>
      <c r="AA230" s="113">
        <f t="shared" ref="AA230:AA232" si="638">X230/X218-1</f>
        <v>1.2263337672939745E-2</v>
      </c>
    </row>
    <row r="231" spans="1:27">
      <c r="A231" s="32">
        <f>Tabelle0!$A230</f>
        <v>45168</v>
      </c>
      <c r="B231" s="42">
        <f>Tabelle0!G230</f>
        <v>3049874</v>
      </c>
      <c r="C231" s="224">
        <f t="shared" si="626"/>
        <v>-9.2154911196666855E-2</v>
      </c>
      <c r="D231" s="225">
        <f t="shared" si="627"/>
        <v>-9.4765554207430436E-2</v>
      </c>
      <c r="E231" s="223">
        <f t="shared" si="628"/>
        <v>-9.5258126104275642E-2</v>
      </c>
      <c r="F231" s="93">
        <v>40974000</v>
      </c>
      <c r="G231" s="96">
        <f>Tabelle0!B230/F231*1000000</f>
        <v>9058.5249182408352</v>
      </c>
      <c r="H231" s="96">
        <f t="shared" si="629"/>
        <v>74434.373017035192</v>
      </c>
      <c r="I231" s="100">
        <f t="shared" si="630"/>
        <v>1786424.9524088446</v>
      </c>
      <c r="J231" s="100">
        <f t="shared" si="631"/>
        <v>-13825.157416898292</v>
      </c>
      <c r="K231" s="100">
        <f t="shared" si="632"/>
        <v>-188088.44633181999</v>
      </c>
      <c r="P231" s="107">
        <f>Tabelle0!K230/F231*1000000</f>
        <v>100747.96212232146</v>
      </c>
      <c r="Q231" s="74">
        <f t="shared" si="633"/>
        <v>-1.2466544379216238E-2</v>
      </c>
      <c r="R231" s="109">
        <f t="shared" si="634"/>
        <v>-1.477187904163596E-2</v>
      </c>
      <c r="S231" s="104">
        <f t="shared" si="635"/>
        <v>-1.6662474190066168E-2</v>
      </c>
      <c r="X231" s="116">
        <f>Tabelle0!O230/F231*1000000</f>
        <v>102780.08005076391</v>
      </c>
      <c r="Y231" s="111">
        <f t="shared" si="636"/>
        <v>1.155145830030424E-2</v>
      </c>
      <c r="Z231" s="118">
        <f t="shared" si="637"/>
        <v>5.180698536793038E-4</v>
      </c>
      <c r="AA231" s="113">
        <f t="shared" si="638"/>
        <v>-6.2478349554058177E-3</v>
      </c>
    </row>
    <row r="232" spans="1:27">
      <c r="A232" s="32">
        <f>Tabelle0!$A231</f>
        <v>45199</v>
      </c>
      <c r="B232" s="42">
        <f>Tabelle0!G231</f>
        <v>3035618</v>
      </c>
      <c r="C232" s="224">
        <f t="shared" si="626"/>
        <v>-5.6091497550390113E-2</v>
      </c>
      <c r="D232" s="225">
        <f t="shared" si="627"/>
        <v>-9.0074692960226965E-2</v>
      </c>
      <c r="E232" s="223">
        <f t="shared" si="628"/>
        <v>-8.5306228956533281E-2</v>
      </c>
      <c r="F232" s="93">
        <v>40974000</v>
      </c>
      <c r="G232" s="96">
        <f>Tabelle0!B231/F232*1000000</f>
        <v>9016.4494557524285</v>
      </c>
      <c r="H232" s="96">
        <f t="shared" si="629"/>
        <v>74086.445062722705</v>
      </c>
      <c r="I232" s="100">
        <f t="shared" si="630"/>
        <v>1778074.6815053448</v>
      </c>
      <c r="J232" s="100">
        <f t="shared" si="631"/>
        <v>-8350.270903499797</v>
      </c>
      <c r="K232" s="100">
        <f t="shared" si="632"/>
        <v>-165826.91462878929</v>
      </c>
      <c r="P232" s="107">
        <f>Tabelle0!K231/F232*1000000</f>
        <v>100627.93478791429</v>
      </c>
      <c r="Q232" s="74">
        <f t="shared" si="633"/>
        <v>-1.4296348854554441E-2</v>
      </c>
      <c r="R232" s="109">
        <f t="shared" si="634"/>
        <v>-1.4703399099662709E-2</v>
      </c>
      <c r="S232" s="104">
        <f t="shared" si="635"/>
        <v>-1.4295495545462611E-2</v>
      </c>
      <c r="X232" s="116">
        <f>Tabelle0!O231/F232*1000000</f>
        <v>102625.27456435788</v>
      </c>
      <c r="Y232" s="111">
        <f t="shared" si="636"/>
        <v>-1.8074181650323151E-2</v>
      </c>
      <c r="Z232" s="118">
        <f t="shared" si="637"/>
        <v>-1.5484294755538919E-3</v>
      </c>
      <c r="AA232" s="113">
        <f t="shared" si="638"/>
        <v>-5.0669804416684228E-3</v>
      </c>
    </row>
    <row r="233" spans="1:27">
      <c r="A233" s="32">
        <f>Tabelle0!$A232</f>
        <v>45229</v>
      </c>
      <c r="B233" s="42">
        <f>Tabelle0!G232</f>
        <v>3004278</v>
      </c>
      <c r="C233" s="224">
        <f t="shared" ref="C233:C235" si="639">(B233/B232-1)*12</f>
        <v>-0.12388910594152502</v>
      </c>
      <c r="D233" s="225">
        <f t="shared" ref="D233:D235" si="640">(B233/B$223-1)*12/MONTH(A233)</f>
        <v>-9.2619188769946653E-2</v>
      </c>
      <c r="E233" s="223">
        <f t="shared" ref="E233:E235" si="641">B233/B221-1</f>
        <v>-8.515410103239518E-2</v>
      </c>
      <c r="F233" s="93">
        <v>40974000</v>
      </c>
      <c r="G233" s="96">
        <f>Tabelle0!B232/F233*1000000</f>
        <v>9016.4494557524285</v>
      </c>
      <c r="H233" s="96">
        <f t="shared" ref="H233:H235" si="642">B233/F233*1000000</f>
        <v>73321.56977595549</v>
      </c>
      <c r="I233" s="100">
        <f t="shared" ref="I233:I235" si="643">H233*24</f>
        <v>1759717.6746229318</v>
      </c>
      <c r="J233" s="100">
        <f t="shared" ref="J233:J235" si="644">I233-I232</f>
        <v>-18357.006882413058</v>
      </c>
      <c r="K233" s="100">
        <f t="shared" ref="K233:K235" si="645">I233-I221</f>
        <v>-163794.9919461119</v>
      </c>
      <c r="P233" s="107">
        <f>Tabelle0!K232/F233*1000000</f>
        <v>100578.70844926051</v>
      </c>
      <c r="Q233" s="74">
        <f t="shared" ref="Q233:Q235" si="646">(P233/P232-1)*12</f>
        <v>-5.8702989889480861E-3</v>
      </c>
      <c r="R233" s="109">
        <f t="shared" ref="R233:R235" si="647">(P233/P$223-1)*12/MONTH(A233)</f>
        <v>-1.3813615587425998E-2</v>
      </c>
      <c r="S233" s="104">
        <f t="shared" ref="S233:S235" si="648">P233/P221-1</f>
        <v>-1.5061195517347747E-2</v>
      </c>
      <c r="X233" s="116">
        <f>Tabelle0!O232/F233*1000000</f>
        <v>102665.49519207302</v>
      </c>
      <c r="Y233" s="111">
        <f t="shared" ref="Y233:Y235" si="649">(X233/X232-1)*12</f>
        <v>4.703008441444112E-3</v>
      </c>
      <c r="Z233" s="118">
        <f t="shared" ref="Z233:Z235" si="650">(X233/X$223-1)*12/MONTH(A233)</f>
        <v>-9.2383185462123767E-4</v>
      </c>
      <c r="AA233" s="113">
        <f t="shared" ref="AA233:AA235" si="651">X233/X221-1</f>
        <v>-3.3290946667907662E-3</v>
      </c>
    </row>
    <row r="234" spans="1:27">
      <c r="A234" s="32">
        <f>Tabelle0!$A233</f>
        <v>45260</v>
      </c>
      <c r="B234" s="42">
        <f>Tabelle0!G233</f>
        <v>3012473</v>
      </c>
      <c r="C234" s="224">
        <f t="shared" si="639"/>
        <v>3.2733322282425092E-2</v>
      </c>
      <c r="D234" s="225">
        <f t="shared" si="640"/>
        <v>-8.1453182746666186E-2</v>
      </c>
      <c r="E234" s="223">
        <f t="shared" si="641"/>
        <v>-8.4989378188138232E-2</v>
      </c>
      <c r="F234" s="93">
        <v>40974000</v>
      </c>
      <c r="G234" s="96">
        <f>Tabelle0!B233/F234*1000000</f>
        <v>9016.4494557524285</v>
      </c>
      <c r="H234" s="96">
        <f t="shared" si="642"/>
        <v>73521.574657099627</v>
      </c>
      <c r="I234" s="100">
        <f t="shared" si="643"/>
        <v>1764517.7917703912</v>
      </c>
      <c r="J234" s="100">
        <f t="shared" si="644"/>
        <v>4800.1171474594157</v>
      </c>
      <c r="K234" s="100">
        <f t="shared" si="645"/>
        <v>-163894.56728657172</v>
      </c>
      <c r="P234" s="107">
        <f>Tabelle0!K233/F234*1000000</f>
        <v>100799.50700444184</v>
      </c>
      <c r="Q234" s="74">
        <f t="shared" si="646"/>
        <v>2.6343375283174986E-2</v>
      </c>
      <c r="R234" s="109">
        <f t="shared" si="647"/>
        <v>-1.0190548027934692E-2</v>
      </c>
      <c r="S234" s="104">
        <f t="shared" si="648"/>
        <v>-1.4573021145542264E-2</v>
      </c>
      <c r="X234" s="116">
        <f>Tabelle0!O233/F234*1000000</f>
        <v>102892.5172060331</v>
      </c>
      <c r="Y234" s="111">
        <f t="shared" si="649"/>
        <v>2.6535343373391029E-2</v>
      </c>
      <c r="Z234" s="118">
        <f t="shared" si="650"/>
        <v>1.5705996664495782E-3</v>
      </c>
      <c r="AA234" s="113">
        <f t="shared" si="651"/>
        <v>-4.2756046793342994E-3</v>
      </c>
    </row>
    <row r="235" spans="1:27">
      <c r="A235" s="32">
        <f>Tabelle0!$A234</f>
        <v>45290</v>
      </c>
      <c r="B235" s="42">
        <f>Tabelle0!G234</f>
        <v>2996281</v>
      </c>
      <c r="C235" s="224">
        <f t="shared" si="639"/>
        <v>-6.4499831201806135E-2</v>
      </c>
      <c r="D235" s="225">
        <f t="shared" si="640"/>
        <v>-7.9639077882385445E-2</v>
      </c>
      <c r="E235" s="223">
        <f t="shared" si="641"/>
        <v>-7.9639077882385445E-2</v>
      </c>
      <c r="F235" s="93">
        <v>40974000</v>
      </c>
      <c r="G235" s="96">
        <f>Tabelle0!B234/F235*1000000</f>
        <v>9016.4494557524285</v>
      </c>
      <c r="H235" s="96">
        <f t="shared" si="642"/>
        <v>73126.397227510126</v>
      </c>
      <c r="I235" s="100">
        <f t="shared" si="643"/>
        <v>1755033.5334602431</v>
      </c>
      <c r="J235" s="100">
        <f t="shared" si="644"/>
        <v>-9484.2583101480268</v>
      </c>
      <c r="K235" s="100">
        <f t="shared" si="645"/>
        <v>-151863.52320984029</v>
      </c>
      <c r="P235" s="107">
        <f>Tabelle0!K234/F235*1000000</f>
        <v>100914.77522331233</v>
      </c>
      <c r="Q235" s="74">
        <f t="shared" si="646"/>
        <v>1.3722474122666029E-2</v>
      </c>
      <c r="R235" s="109">
        <f t="shared" si="647"/>
        <v>-8.2084783684936991E-3</v>
      </c>
      <c r="S235" s="104">
        <f t="shared" si="648"/>
        <v>-8.2084783684936991E-3</v>
      </c>
      <c r="X235" s="116">
        <f>Tabelle0!O234/F235*1000000</f>
        <v>103406.01356958071</v>
      </c>
      <c r="Y235" s="111">
        <f t="shared" si="649"/>
        <v>5.9887312798777792E-2</v>
      </c>
      <c r="Z235" s="118">
        <f t="shared" si="650"/>
        <v>6.4375108228140743E-3</v>
      </c>
      <c r="AA235" s="113">
        <f t="shared" si="651"/>
        <v>6.4375108228140743E-3</v>
      </c>
    </row>
  </sheetData>
  <mergeCells count="14">
    <mergeCell ref="Y4:Y6"/>
    <mergeCell ref="Z4:Z6"/>
    <mergeCell ref="AA4:AA6"/>
    <mergeCell ref="M6:N6"/>
    <mergeCell ref="AC6:AD6"/>
    <mergeCell ref="Q4:Q6"/>
    <mergeCell ref="R4:R6"/>
    <mergeCell ref="S4:S6"/>
    <mergeCell ref="U6:V6"/>
    <mergeCell ref="C4:C6"/>
    <mergeCell ref="D4:D6"/>
    <mergeCell ref="E4:E6"/>
    <mergeCell ref="L56:L57"/>
    <mergeCell ref="B2:J2"/>
  </mergeCells>
  <phoneticPr fontId="7" type="noConversion"/>
  <conditionalFormatting sqref="C8:C235">
    <cfRule type="dataBar" priority="21">
      <dataBar>
        <cfvo type="min"/>
        <cfvo type="max"/>
        <color rgb="FF63C384"/>
      </dataBar>
      <extLst>
        <ext xmlns:x14="http://schemas.microsoft.com/office/spreadsheetml/2009/9/main" uri="{B025F937-C7B1-47D3-B67F-A62EFF666E3E}">
          <x14:id>{708948E6-7DC8-4458-A359-2B3E38D635E7}</x14:id>
        </ext>
      </extLst>
    </cfRule>
  </conditionalFormatting>
  <conditionalFormatting sqref="C8:E235">
    <cfRule type="dataBar" priority="22">
      <dataBar>
        <cfvo type="min"/>
        <cfvo type="max"/>
        <color rgb="FF63C384"/>
      </dataBar>
      <extLst>
        <ext xmlns:x14="http://schemas.microsoft.com/office/spreadsheetml/2009/9/main" uri="{B025F937-C7B1-47D3-B67F-A62EFF666E3E}">
          <x14:id>{48BF035B-9CC1-44B1-8F8F-7A40B364BC35}</x14:id>
        </ext>
      </extLst>
    </cfRule>
  </conditionalFormatting>
  <conditionalFormatting sqref="D50:D235">
    <cfRule type="dataBar" priority="23">
      <dataBar>
        <cfvo type="min"/>
        <cfvo type="max"/>
        <color rgb="FF63C384"/>
      </dataBar>
      <extLst>
        <ext xmlns:x14="http://schemas.microsoft.com/office/spreadsheetml/2009/9/main" uri="{B025F937-C7B1-47D3-B67F-A62EFF666E3E}">
          <x14:id>{432D7D05-E07C-493A-8A0F-1AFAC4A0990D}</x14:id>
        </ext>
      </extLst>
    </cfRule>
  </conditionalFormatting>
  <conditionalFormatting sqref="E50:E235">
    <cfRule type="dataBar" priority="24">
      <dataBar>
        <cfvo type="min"/>
        <cfvo type="max"/>
        <color rgb="FF63C384"/>
      </dataBar>
      <extLst>
        <ext xmlns:x14="http://schemas.microsoft.com/office/spreadsheetml/2009/9/main" uri="{B025F937-C7B1-47D3-B67F-A62EFF666E3E}">
          <x14:id>{C45511B2-BEAF-455B-B854-88FF338FBC54}</x14:id>
        </ext>
      </extLst>
    </cfRule>
  </conditionalFormatting>
  <conditionalFormatting sqref="J8:J235">
    <cfRule type="dataBar" priority="25">
      <dataBar>
        <cfvo type="min"/>
        <cfvo type="max"/>
        <color rgb="FF63C384"/>
      </dataBar>
      <extLst>
        <ext xmlns:x14="http://schemas.microsoft.com/office/spreadsheetml/2009/9/main" uri="{B025F937-C7B1-47D3-B67F-A62EFF666E3E}">
          <x14:id>{EE1EF117-D992-4846-9E6B-DA3FE911BDEC}</x14:id>
        </ext>
      </extLst>
    </cfRule>
  </conditionalFormatting>
  <conditionalFormatting sqref="K19:K235">
    <cfRule type="dataBar" priority="26">
      <dataBar>
        <cfvo type="min"/>
        <cfvo type="max"/>
        <color rgb="FF63C384"/>
      </dataBar>
      <extLst>
        <ext xmlns:x14="http://schemas.microsoft.com/office/spreadsheetml/2009/9/main" uri="{B025F937-C7B1-47D3-B67F-A62EFF666E3E}">
          <x14:id>{4EA1C63D-0E07-4DA4-963F-5659E82BC43E}</x14:id>
        </ext>
      </extLst>
    </cfRule>
  </conditionalFormatting>
  <conditionalFormatting sqref="Q8:Q235">
    <cfRule type="dataBar" priority="27">
      <dataBar>
        <cfvo type="min"/>
        <cfvo type="max"/>
        <color rgb="FF63C384"/>
      </dataBar>
      <extLst>
        <ext xmlns:x14="http://schemas.microsoft.com/office/spreadsheetml/2009/9/main" uri="{B025F937-C7B1-47D3-B67F-A62EFF666E3E}">
          <x14:id>{E54D89F8-8CE9-4DB7-8318-68E7F2CB5B08}</x14:id>
        </ext>
      </extLst>
    </cfRule>
  </conditionalFormatting>
  <conditionalFormatting sqref="R8:R235">
    <cfRule type="dataBar" priority="28">
      <dataBar>
        <cfvo type="min"/>
        <cfvo type="max"/>
        <color rgb="FF63C384"/>
      </dataBar>
      <extLst>
        <ext xmlns:x14="http://schemas.microsoft.com/office/spreadsheetml/2009/9/main" uri="{B025F937-C7B1-47D3-B67F-A62EFF666E3E}">
          <x14:id>{43F78A95-066A-43C4-BBB1-712F5762EDFE}</x14:id>
        </ext>
      </extLst>
    </cfRule>
  </conditionalFormatting>
  <conditionalFormatting sqref="S19:S235">
    <cfRule type="dataBar" priority="29">
      <dataBar>
        <cfvo type="min"/>
        <cfvo type="max"/>
        <color rgb="FF63C384"/>
      </dataBar>
      <extLst>
        <ext xmlns:x14="http://schemas.microsoft.com/office/spreadsheetml/2009/9/main" uri="{B025F937-C7B1-47D3-B67F-A62EFF666E3E}">
          <x14:id>{297245D1-E552-4CAF-AFFD-168246E076FA}</x14:id>
        </ext>
      </extLst>
    </cfRule>
  </conditionalFormatting>
  <conditionalFormatting sqref="Y8:Y235">
    <cfRule type="dataBar" priority="30">
      <dataBar>
        <cfvo type="min"/>
        <cfvo type="max"/>
        <color rgb="FF63C384"/>
      </dataBar>
      <extLst>
        <ext xmlns:x14="http://schemas.microsoft.com/office/spreadsheetml/2009/9/main" uri="{B025F937-C7B1-47D3-B67F-A62EFF666E3E}">
          <x14:id>{A823D92B-6469-4CF8-A621-83E56E3637A7}</x14:id>
        </ext>
      </extLst>
    </cfRule>
  </conditionalFormatting>
  <conditionalFormatting sqref="Z8:Z235">
    <cfRule type="dataBar" priority="31">
      <dataBar>
        <cfvo type="min"/>
        <cfvo type="max"/>
        <color rgb="FF63C384"/>
      </dataBar>
      <extLst>
        <ext xmlns:x14="http://schemas.microsoft.com/office/spreadsheetml/2009/9/main" uri="{B025F937-C7B1-47D3-B67F-A62EFF666E3E}">
          <x14:id>{67BD5A1F-218B-49C8-90FA-6C618A23CFB4}</x14:id>
        </ext>
      </extLst>
    </cfRule>
  </conditionalFormatting>
  <conditionalFormatting sqref="AA19:AA235">
    <cfRule type="dataBar" priority="32">
      <dataBar>
        <cfvo type="min"/>
        <cfvo type="max"/>
        <color rgb="FF63C384"/>
      </dataBar>
      <extLst>
        <ext xmlns:x14="http://schemas.microsoft.com/office/spreadsheetml/2009/9/main" uri="{B025F937-C7B1-47D3-B67F-A62EFF666E3E}">
          <x14:id>{E259576A-2C7D-4729-8902-6C35AEFDAC93}</x14:id>
        </ext>
      </extLst>
    </cfRule>
  </conditionalFormatting>
  <hyperlinks>
    <hyperlink ref="F5" r:id="rId1" xr:uid="{00000000-0004-0000-0300-000000000000}"/>
    <hyperlink ref="F6" r:id="rId2" xr:uid="{00000000-0004-0000-0300-000001000000}"/>
  </hyperlinks>
  <pageMargins left="0.74791666666666667" right="0.74791666666666667" top="0.98402777777777783" bottom="0.98402777777777783" header="0.51180555555555562" footer="0.51180555555555562"/>
  <pageSetup paperSize="9" firstPageNumber="0" orientation="portrait" horizontalDpi="300" verticalDpi="300" r:id="rId3"/>
  <headerFooter alignWithMargins="0"/>
  <drawing r:id="rId4"/>
  <legacyDrawing r:id="rId5"/>
  <extLst>
    <ext xmlns:x14="http://schemas.microsoft.com/office/spreadsheetml/2009/9/main" uri="{78C0D931-6437-407d-A8EE-F0AAD7539E65}">
      <x14:conditionalFormattings>
        <x14:conditionalFormatting xmlns:xm="http://schemas.microsoft.com/office/excel/2006/main">
          <x14:cfRule type="dataBar" id="{708948E6-7DC8-4458-A359-2B3E38D635E7}">
            <x14:dataBar minLength="0" maxLength="100" border="1" negativeBarBorderColorSameAsPositive="0">
              <x14:cfvo type="autoMin"/>
              <x14:cfvo type="autoMax"/>
              <x14:borderColor rgb="FF63C384"/>
              <x14:negativeFillColor rgb="FFFF0000"/>
              <x14:negativeBorderColor rgb="FFFF0000"/>
              <x14:axisColor rgb="FF000000"/>
            </x14:dataBar>
          </x14:cfRule>
          <xm:sqref>C8:C235</xm:sqref>
        </x14:conditionalFormatting>
        <x14:conditionalFormatting xmlns:xm="http://schemas.microsoft.com/office/excel/2006/main">
          <x14:cfRule type="dataBar" id="{48BF035B-9CC1-44B1-8F8F-7A40B364BC35}">
            <x14:dataBar minLength="0" maxLength="100" gradient="0">
              <x14:cfvo type="autoMin"/>
              <x14:cfvo type="autoMax"/>
              <x14:negativeFillColor rgb="FFFF0000"/>
              <x14:axisColor rgb="FF000000"/>
            </x14:dataBar>
          </x14:cfRule>
          <xm:sqref>C8:E235</xm:sqref>
        </x14:conditionalFormatting>
        <x14:conditionalFormatting xmlns:xm="http://schemas.microsoft.com/office/excel/2006/main">
          <x14:cfRule type="dataBar" id="{432D7D05-E07C-493A-8A0F-1AFAC4A0990D}">
            <x14:dataBar minLength="0" maxLength="100" border="1" negativeBarBorderColorSameAsPositive="0">
              <x14:cfvo type="autoMin"/>
              <x14:cfvo type="autoMax"/>
              <x14:borderColor rgb="FF63C384"/>
              <x14:negativeFillColor rgb="FFFF0000"/>
              <x14:negativeBorderColor rgb="FFFF0000"/>
              <x14:axisColor rgb="FF000000"/>
            </x14:dataBar>
          </x14:cfRule>
          <xm:sqref>D50:D235</xm:sqref>
        </x14:conditionalFormatting>
        <x14:conditionalFormatting xmlns:xm="http://schemas.microsoft.com/office/excel/2006/main">
          <x14:cfRule type="dataBar" id="{C45511B2-BEAF-455B-B854-88FF338FBC54}">
            <x14:dataBar minLength="0" maxLength="100" border="1" negativeBarBorderColorSameAsPositive="0">
              <x14:cfvo type="autoMin"/>
              <x14:cfvo type="autoMax"/>
              <x14:borderColor rgb="FF63C384"/>
              <x14:negativeFillColor rgb="FFFF0000"/>
              <x14:negativeBorderColor rgb="FFFF0000"/>
              <x14:axisColor rgb="FF000000"/>
            </x14:dataBar>
          </x14:cfRule>
          <xm:sqref>E50:E235</xm:sqref>
        </x14:conditionalFormatting>
        <x14:conditionalFormatting xmlns:xm="http://schemas.microsoft.com/office/excel/2006/main">
          <x14:cfRule type="dataBar" id="{EE1EF117-D992-4846-9E6B-DA3FE911BDEC}">
            <x14:dataBar minLength="0" maxLength="100" border="1" negativeBarBorderColorSameAsPositive="0">
              <x14:cfvo type="autoMin"/>
              <x14:cfvo type="autoMax"/>
              <x14:borderColor rgb="FF63C384"/>
              <x14:negativeFillColor rgb="FFFF0000"/>
              <x14:negativeBorderColor rgb="FFFF0000"/>
              <x14:axisColor rgb="FF000000"/>
            </x14:dataBar>
          </x14:cfRule>
          <xm:sqref>J8:J235</xm:sqref>
        </x14:conditionalFormatting>
        <x14:conditionalFormatting xmlns:xm="http://schemas.microsoft.com/office/excel/2006/main">
          <x14:cfRule type="dataBar" id="{4EA1C63D-0E07-4DA4-963F-5659E82BC43E}">
            <x14:dataBar minLength="0" maxLength="100" border="1" negativeBarBorderColorSameAsPositive="0">
              <x14:cfvo type="autoMin"/>
              <x14:cfvo type="autoMax"/>
              <x14:borderColor rgb="FF63C384"/>
              <x14:negativeFillColor rgb="FFFF0000"/>
              <x14:negativeBorderColor rgb="FFFF0000"/>
              <x14:axisColor rgb="FF000000"/>
            </x14:dataBar>
          </x14:cfRule>
          <xm:sqref>K19:K235</xm:sqref>
        </x14:conditionalFormatting>
        <x14:conditionalFormatting xmlns:xm="http://schemas.microsoft.com/office/excel/2006/main">
          <x14:cfRule type="dataBar" id="{E54D89F8-8CE9-4DB7-8318-68E7F2CB5B08}">
            <x14:dataBar minLength="0" maxLength="100" border="1" negativeBarBorderColorSameAsPositive="0">
              <x14:cfvo type="autoMin"/>
              <x14:cfvo type="autoMax"/>
              <x14:borderColor rgb="FF63C384"/>
              <x14:negativeFillColor rgb="FFFF0000"/>
              <x14:negativeBorderColor rgb="FFFF0000"/>
              <x14:axisColor rgb="FF000000"/>
            </x14:dataBar>
          </x14:cfRule>
          <xm:sqref>Q8:Q235</xm:sqref>
        </x14:conditionalFormatting>
        <x14:conditionalFormatting xmlns:xm="http://schemas.microsoft.com/office/excel/2006/main">
          <x14:cfRule type="dataBar" id="{43F78A95-066A-43C4-BBB1-712F5762EDFE}">
            <x14:dataBar minLength="0" maxLength="100" border="1" negativeBarBorderColorSameAsPositive="0">
              <x14:cfvo type="autoMin"/>
              <x14:cfvo type="autoMax"/>
              <x14:borderColor rgb="FF63C384"/>
              <x14:negativeFillColor rgb="FFFF0000"/>
              <x14:negativeBorderColor rgb="FFFF0000"/>
              <x14:axisColor rgb="FF000000"/>
            </x14:dataBar>
          </x14:cfRule>
          <xm:sqref>R8:R235</xm:sqref>
        </x14:conditionalFormatting>
        <x14:conditionalFormatting xmlns:xm="http://schemas.microsoft.com/office/excel/2006/main">
          <x14:cfRule type="dataBar" id="{297245D1-E552-4CAF-AFFD-168246E076FA}">
            <x14:dataBar minLength="0" maxLength="100" border="1" negativeBarBorderColorSameAsPositive="0">
              <x14:cfvo type="autoMin"/>
              <x14:cfvo type="autoMax"/>
              <x14:borderColor rgb="FF63C384"/>
              <x14:negativeFillColor rgb="FFFF0000"/>
              <x14:negativeBorderColor rgb="FFFF0000"/>
              <x14:axisColor rgb="FF000000"/>
            </x14:dataBar>
          </x14:cfRule>
          <xm:sqref>S19:S235</xm:sqref>
        </x14:conditionalFormatting>
        <x14:conditionalFormatting xmlns:xm="http://schemas.microsoft.com/office/excel/2006/main">
          <x14:cfRule type="dataBar" id="{A823D92B-6469-4CF8-A621-83E56E3637A7}">
            <x14:dataBar minLength="0" maxLength="100" border="1" negativeBarBorderColorSameAsPositive="0">
              <x14:cfvo type="autoMin"/>
              <x14:cfvo type="autoMax"/>
              <x14:borderColor rgb="FF63C384"/>
              <x14:negativeFillColor rgb="FFFF0000"/>
              <x14:negativeBorderColor rgb="FFFF0000"/>
              <x14:axisColor rgb="FF000000"/>
            </x14:dataBar>
          </x14:cfRule>
          <xm:sqref>Y8:Y235</xm:sqref>
        </x14:conditionalFormatting>
        <x14:conditionalFormatting xmlns:xm="http://schemas.microsoft.com/office/excel/2006/main">
          <x14:cfRule type="dataBar" id="{67BD5A1F-218B-49C8-90FA-6C618A23CFB4}">
            <x14:dataBar minLength="0" maxLength="100" border="1" negativeBarBorderColorSameAsPositive="0">
              <x14:cfvo type="autoMin"/>
              <x14:cfvo type="autoMax"/>
              <x14:borderColor rgb="FF63C384"/>
              <x14:negativeFillColor rgb="FFFF0000"/>
              <x14:negativeBorderColor rgb="FFFF0000"/>
              <x14:axisColor rgb="FF000000"/>
            </x14:dataBar>
          </x14:cfRule>
          <xm:sqref>Z8:Z235</xm:sqref>
        </x14:conditionalFormatting>
        <x14:conditionalFormatting xmlns:xm="http://schemas.microsoft.com/office/excel/2006/main">
          <x14:cfRule type="dataBar" id="{E259576A-2C7D-4729-8902-6C35AEFDAC93}">
            <x14:dataBar minLength="0" maxLength="100" border="1" negativeBarBorderColorSameAsPositive="0">
              <x14:cfvo type="autoMin"/>
              <x14:cfvo type="autoMax"/>
              <x14:borderColor rgb="FF63C384"/>
              <x14:negativeFillColor rgb="FFFF0000"/>
              <x14:negativeBorderColor rgb="FFFF0000"/>
              <x14:axisColor rgb="FF000000"/>
            </x14:dataBar>
          </x14:cfRule>
          <xm:sqref>AA19:AA235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topLeftCell="A6" zoomScaleNormal="100" workbookViewId="0">
      <selection activeCell="B2" sqref="B2:C43"/>
    </sheetView>
  </sheetViews>
  <sheetFormatPr baseColWidth="10" defaultRowHeight="14.25"/>
  <cols>
    <col min="1" max="1" width="28.296875" customWidth="1"/>
    <col min="2" max="2" width="6.5" customWidth="1"/>
    <col min="3" max="3" width="5" customWidth="1"/>
  </cols>
  <sheetData>
    <row r="1" spans="1:3" ht="22.5">
      <c r="A1" s="28" t="s">
        <v>146</v>
      </c>
    </row>
    <row r="2" spans="1:3">
      <c r="B2" s="23" t="s">
        <v>148</v>
      </c>
      <c r="C2" s="24" t="s">
        <v>147</v>
      </c>
    </row>
    <row r="3" spans="1:3" ht="13.15" customHeight="1">
      <c r="B3" s="27">
        <f ca="1">2*B23</f>
        <v>146252.79445502025</v>
      </c>
      <c r="C3" s="25">
        <v>2</v>
      </c>
    </row>
    <row r="4" spans="1:3">
      <c r="B4" s="276" t="s">
        <v>145</v>
      </c>
      <c r="C4" s="26"/>
    </row>
    <row r="5" spans="1:3">
      <c r="B5" s="277"/>
      <c r="C5" s="26"/>
    </row>
    <row r="6" spans="1:3">
      <c r="B6" s="277"/>
      <c r="C6" s="26"/>
    </row>
    <row r="7" spans="1:3">
      <c r="B7" s="277"/>
      <c r="C7" s="26"/>
    </row>
    <row r="8" spans="1:3">
      <c r="B8" s="277"/>
      <c r="C8" s="26"/>
    </row>
    <row r="9" spans="1:3">
      <c r="B9" s="277"/>
      <c r="C9" s="26"/>
    </row>
    <row r="10" spans="1:3">
      <c r="B10" s="277"/>
      <c r="C10" s="26"/>
    </row>
    <row r="11" spans="1:3">
      <c r="B11" s="277"/>
      <c r="C11" s="26"/>
    </row>
    <row r="12" spans="1:3">
      <c r="B12" s="277"/>
      <c r="C12" s="26"/>
    </row>
    <row r="13" spans="1:3">
      <c r="A13" t="s">
        <v>138</v>
      </c>
      <c r="B13" s="22">
        <f ca="1">B23*C13</f>
        <v>109689.5958412652</v>
      </c>
      <c r="C13" s="25">
        <v>1.5</v>
      </c>
    </row>
    <row r="14" spans="1:3">
      <c r="B14" s="279" t="s">
        <v>144</v>
      </c>
      <c r="C14" s="26"/>
    </row>
    <row r="15" spans="1:3">
      <c r="B15" s="279"/>
      <c r="C15" s="26"/>
    </row>
    <row r="16" spans="1:3">
      <c r="B16" s="279"/>
      <c r="C16" s="26"/>
    </row>
    <row r="17" spans="1:3">
      <c r="B17" s="279"/>
      <c r="C17" s="26"/>
    </row>
    <row r="18" spans="1:3">
      <c r="B18" s="279"/>
      <c r="C18" s="26"/>
    </row>
    <row r="19" spans="1:3">
      <c r="B19" s="279"/>
      <c r="C19" s="26"/>
    </row>
    <row r="20" spans="1:3">
      <c r="B20" s="279"/>
      <c r="C20" s="26"/>
    </row>
    <row r="21" spans="1:3">
      <c r="B21" s="279"/>
      <c r="C21" s="26"/>
    </row>
    <row r="22" spans="1:3">
      <c r="B22" s="279"/>
      <c r="C22" s="26"/>
    </row>
    <row r="23" spans="1:3">
      <c r="A23" t="s">
        <v>137</v>
      </c>
      <c r="B23" s="18">
        <f ca="1">Tabelle1!$M$7</f>
        <v>73126.397227510126</v>
      </c>
      <c r="C23" s="25">
        <v>1</v>
      </c>
    </row>
    <row r="24" spans="1:3">
      <c r="B24" s="280" t="s">
        <v>143</v>
      </c>
      <c r="C24" s="26"/>
    </row>
    <row r="25" spans="1:3">
      <c r="B25" s="280"/>
      <c r="C25" s="26"/>
    </row>
    <row r="26" spans="1:3">
      <c r="B26" s="280"/>
      <c r="C26" s="26"/>
    </row>
    <row r="27" spans="1:3">
      <c r="B27" s="280"/>
      <c r="C27" s="26"/>
    </row>
    <row r="28" spans="1:3">
      <c r="B28" s="280"/>
      <c r="C28" s="26"/>
    </row>
    <row r="29" spans="1:3">
      <c r="B29" s="280"/>
      <c r="C29" s="26"/>
    </row>
    <row r="30" spans="1:3">
      <c r="B30" s="280"/>
      <c r="C30" s="26"/>
    </row>
    <row r="31" spans="1:3">
      <c r="B31" s="280"/>
      <c r="C31" s="26"/>
    </row>
    <row r="32" spans="1:3">
      <c r="B32" s="280"/>
      <c r="C32" s="26"/>
    </row>
    <row r="33" spans="1:3">
      <c r="A33" t="s">
        <v>139</v>
      </c>
      <c r="B33" s="21">
        <f ca="1">B23*C33</f>
        <v>36563.198613755063</v>
      </c>
      <c r="C33" s="25">
        <v>0.5</v>
      </c>
    </row>
    <row r="34" spans="1:3">
      <c r="B34" s="281" t="s">
        <v>142</v>
      </c>
      <c r="C34" s="26"/>
    </row>
    <row r="35" spans="1:3">
      <c r="B35" s="281"/>
      <c r="C35" s="26"/>
    </row>
    <row r="36" spans="1:3">
      <c r="B36" s="281"/>
      <c r="C36" s="26"/>
    </row>
    <row r="37" spans="1:3">
      <c r="B37" s="281"/>
      <c r="C37" s="26"/>
    </row>
    <row r="38" spans="1:3">
      <c r="A38" t="s">
        <v>136</v>
      </c>
      <c r="B38" s="19">
        <f ca="1">B23*C38</f>
        <v>18281.599306877459</v>
      </c>
      <c r="C38" s="25">
        <v>0.249999999999999</v>
      </c>
    </row>
    <row r="39" spans="1:3">
      <c r="B39" s="278" t="s">
        <v>141</v>
      </c>
      <c r="C39" s="26"/>
    </row>
    <row r="40" spans="1:3">
      <c r="B40" s="278"/>
      <c r="C40" s="26"/>
    </row>
    <row r="41" spans="1:3">
      <c r="B41" s="278"/>
      <c r="C41" s="26"/>
    </row>
    <row r="42" spans="1:3">
      <c r="B42" s="278"/>
      <c r="C42" s="26"/>
    </row>
    <row r="43" spans="1:3">
      <c r="A43" t="s">
        <v>140</v>
      </c>
      <c r="B43" s="20">
        <v>0</v>
      </c>
      <c r="C43" s="26">
        <v>0</v>
      </c>
    </row>
  </sheetData>
  <mergeCells count="5">
    <mergeCell ref="B4:B12"/>
    <mergeCell ref="B39:B42"/>
    <mergeCell ref="B14:B22"/>
    <mergeCell ref="B24:B32"/>
    <mergeCell ref="B34:B37"/>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35"/>
  <sheetViews>
    <sheetView zoomScaleNormal="100" workbookViewId="0">
      <pane xSplit="1" ySplit="6" topLeftCell="B215" activePane="bottomRight" state="frozen"/>
      <selection sqref="A1:D1"/>
      <selection pane="topRight" sqref="A1:D1"/>
      <selection pane="bottomLeft" sqref="A1:D1"/>
      <selection pane="bottomRight" activeCell="A235" sqref="A235"/>
    </sheetView>
  </sheetViews>
  <sheetFormatPr baseColWidth="10" defaultColWidth="10.8984375" defaultRowHeight="14.25"/>
  <cols>
    <col min="1" max="1" width="8.296875" customWidth="1"/>
    <col min="2" max="3" width="13.59765625" customWidth="1"/>
    <col min="4" max="6" width="8.59765625" customWidth="1"/>
    <col min="7" max="8" width="13.59765625" customWidth="1"/>
    <col min="9" max="9" width="16.5" customWidth="1"/>
    <col min="10" max="15" width="13.59765625" customWidth="1"/>
    <col min="16" max="16" width="16.5" customWidth="1"/>
  </cols>
  <sheetData>
    <row r="1" spans="1:16" ht="24" customHeight="1">
      <c r="B1" s="28" t="s">
        <v>178</v>
      </c>
    </row>
    <row r="2" spans="1:16" ht="92.25" customHeight="1">
      <c r="B2" s="282" t="s">
        <v>179</v>
      </c>
      <c r="C2" s="282"/>
      <c r="D2" s="282"/>
      <c r="E2" s="282"/>
      <c r="F2" s="282"/>
      <c r="G2" s="282"/>
      <c r="H2" s="282"/>
      <c r="K2" s="17" t="s">
        <v>198</v>
      </c>
    </row>
    <row r="3" spans="1:16" ht="21" thickBot="1">
      <c r="A3" s="65">
        <f>Tabelle1!N5</f>
        <v>235</v>
      </c>
      <c r="B3" s="68" t="s">
        <v>193</v>
      </c>
      <c r="C3" s="29" t="s">
        <v>156</v>
      </c>
      <c r="D3" s="63"/>
      <c r="E3" s="63"/>
      <c r="F3" s="63"/>
      <c r="G3" s="68" t="s">
        <v>0</v>
      </c>
      <c r="H3" s="63"/>
      <c r="I3" s="63"/>
      <c r="J3" s="68" t="s">
        <v>191</v>
      </c>
      <c r="N3" s="170">
        <f ca="1">ROUND(INDIRECT("N"&amp;A3),2)</f>
        <v>5447.36</v>
      </c>
      <c r="O3" s="170">
        <f ca="1">ROUND(INDIRECT("O"&amp;A3),2)</f>
        <v>44179.9</v>
      </c>
    </row>
    <row r="4" spans="1:16" ht="14.45" customHeight="1" thickTop="1">
      <c r="A4" s="65"/>
      <c r="B4" s="164" t="s">
        <v>77</v>
      </c>
      <c r="C4" s="139" t="s">
        <v>77</v>
      </c>
      <c r="D4" s="258" t="s">
        <v>3</v>
      </c>
      <c r="E4" s="259" t="s">
        <v>90</v>
      </c>
      <c r="F4" s="260" t="s">
        <v>129</v>
      </c>
      <c r="G4" s="140" t="s">
        <v>2</v>
      </c>
      <c r="H4" s="86"/>
      <c r="I4" s="90"/>
      <c r="J4" s="151" t="s">
        <v>15</v>
      </c>
      <c r="K4" s="154"/>
      <c r="L4" s="154"/>
      <c r="M4" s="154"/>
      <c r="N4" s="165"/>
      <c r="O4" s="155"/>
      <c r="P4" s="157"/>
    </row>
    <row r="5" spans="1:16">
      <c r="A5" s="65"/>
      <c r="B5" s="164" t="s">
        <v>78</v>
      </c>
      <c r="C5" s="139" t="s">
        <v>78</v>
      </c>
      <c r="D5" s="258"/>
      <c r="E5" s="259"/>
      <c r="F5" s="260"/>
      <c r="G5" t="s">
        <v>5</v>
      </c>
      <c r="H5" s="86"/>
      <c r="I5" s="90"/>
      <c r="J5" s="152" t="s">
        <v>5</v>
      </c>
      <c r="K5" s="154"/>
      <c r="L5" s="154"/>
      <c r="M5" s="154"/>
      <c r="N5" s="165"/>
      <c r="O5" s="155"/>
      <c r="P5" s="157"/>
    </row>
    <row r="6" spans="1:16" ht="89.45" customHeight="1" thickBot="1">
      <c r="A6" s="67"/>
      <c r="B6" s="167" t="s">
        <v>65</v>
      </c>
      <c r="C6" s="168" t="s">
        <v>6</v>
      </c>
      <c r="D6" s="258"/>
      <c r="E6" s="259"/>
      <c r="F6" s="260"/>
      <c r="G6" s="102" t="s">
        <v>7</v>
      </c>
      <c r="H6" s="87" t="s">
        <v>8</v>
      </c>
      <c r="I6" s="91" t="s">
        <v>9</v>
      </c>
      <c r="J6" s="161" t="s">
        <v>186</v>
      </c>
      <c r="K6" s="154" t="s">
        <v>181</v>
      </c>
      <c r="L6" s="154" t="s">
        <v>182</v>
      </c>
      <c r="M6" s="154" t="s">
        <v>183</v>
      </c>
      <c r="N6" s="166" t="s">
        <v>194</v>
      </c>
      <c r="O6" s="156" t="s">
        <v>184</v>
      </c>
      <c r="P6" s="158" t="s">
        <v>9</v>
      </c>
    </row>
    <row r="7" spans="1:16" ht="15" thickTop="1">
      <c r="A7" s="32">
        <v>38336</v>
      </c>
      <c r="B7" s="35">
        <f>Tabelle0!B6</f>
        <v>125900</v>
      </c>
      <c r="C7" s="42">
        <f>Tabelle0!G6</f>
        <v>781300</v>
      </c>
      <c r="D7" s="80"/>
      <c r="E7" s="79"/>
      <c r="F7" s="84"/>
      <c r="G7" s="89">
        <v>82501000</v>
      </c>
      <c r="H7" s="88">
        <f>C7/G7*1000000</f>
        <v>9470.1882401425446</v>
      </c>
      <c r="I7" s="92">
        <f>H7*24</f>
        <v>227284.51776342106</v>
      </c>
      <c r="J7" s="153">
        <f>G7-K7-L7-M7</f>
        <v>68258800</v>
      </c>
      <c r="K7" s="154">
        <v>2070000</v>
      </c>
      <c r="L7" s="154">
        <v>2175200</v>
      </c>
      <c r="M7" s="154">
        <v>9997000</v>
      </c>
      <c r="N7" s="169">
        <f t="shared" ref="N7:N38" si="0">B7/J7*1000000</f>
        <v>1844.4508253880817</v>
      </c>
      <c r="O7" s="159">
        <f t="shared" ref="O7:O38" si="1">C7/J7*1000000</f>
        <v>11446.143207908724</v>
      </c>
      <c r="P7" s="160">
        <f>O7*24</f>
        <v>274707.43698980939</v>
      </c>
    </row>
    <row r="8" spans="1:16">
      <c r="A8" s="32">
        <v>38367</v>
      </c>
      <c r="B8" s="35">
        <f>Tabelle0!B7</f>
        <v>123900</v>
      </c>
      <c r="C8" s="42">
        <f>Tabelle0!G7</f>
        <v>802900</v>
      </c>
      <c r="D8" s="81">
        <f t="shared" ref="D8:D71" si="2">(C8/C7-1)*12</f>
        <v>0.33175476769486867</v>
      </c>
      <c r="E8" s="82">
        <f t="shared" ref="E8:E19" si="3">(C8/C$7-1)*12/MONTH(A8)</f>
        <v>0.33175476769486867</v>
      </c>
      <c r="F8" s="84"/>
      <c r="G8" s="89">
        <v>82501000</v>
      </c>
      <c r="H8" s="88">
        <f t="shared" ref="H8:H71" si="4">C8/G8*1000000</f>
        <v>9732.0032484454732</v>
      </c>
      <c r="I8" s="92">
        <f t="shared" ref="I8:I85" si="5">H8*24</f>
        <v>233568.07796269137</v>
      </c>
      <c r="J8" s="153">
        <f>G8-K8-L8-M8</f>
        <v>68258800</v>
      </c>
      <c r="K8" s="154">
        <v>2070000</v>
      </c>
      <c r="L8" s="154">
        <v>2175200</v>
      </c>
      <c r="M8" s="154">
        <v>9997000</v>
      </c>
      <c r="N8" s="169">
        <f t="shared" si="0"/>
        <v>1815.1505739919248</v>
      </c>
      <c r="O8" s="159">
        <f t="shared" si="1"/>
        <v>11762.585922987219</v>
      </c>
      <c r="P8" s="160">
        <f t="shared" ref="P8:P32" si="6">O8*24</f>
        <v>282302.06215169327</v>
      </c>
    </row>
    <row r="9" spans="1:16">
      <c r="A9" s="32">
        <v>38398</v>
      </c>
      <c r="B9" s="35">
        <f>Tabelle0!B8</f>
        <v>124900</v>
      </c>
      <c r="C9" s="42">
        <f>Tabelle0!G8</f>
        <v>808900</v>
      </c>
      <c r="D9" s="81">
        <f t="shared" si="2"/>
        <v>8.9674928384607E-2</v>
      </c>
      <c r="E9" s="82">
        <f t="shared" si="3"/>
        <v>0.21195443491616528</v>
      </c>
      <c r="F9" s="84"/>
      <c r="G9" s="89">
        <v>82501000</v>
      </c>
      <c r="H9" s="88">
        <f t="shared" si="4"/>
        <v>9804.729639640731</v>
      </c>
      <c r="I9" s="92">
        <f t="shared" si="5"/>
        <v>235313.51135137753</v>
      </c>
      <c r="J9" s="153">
        <f t="shared" ref="J9:J31" si="7">J8</f>
        <v>68258800</v>
      </c>
      <c r="K9" s="163" t="s">
        <v>192</v>
      </c>
      <c r="L9" s="154"/>
      <c r="M9" s="154"/>
      <c r="N9" s="169">
        <f t="shared" si="0"/>
        <v>1829.8006996900033</v>
      </c>
      <c r="O9" s="159">
        <f t="shared" si="1"/>
        <v>11850.486677175692</v>
      </c>
      <c r="P9" s="160">
        <f t="shared" si="6"/>
        <v>284411.68025221658</v>
      </c>
    </row>
    <row r="10" spans="1:16">
      <c r="A10" s="32">
        <v>38426</v>
      </c>
      <c r="B10" s="35">
        <f>Tabelle0!B9</f>
        <v>127400</v>
      </c>
      <c r="C10" s="42">
        <f>Tabelle0!G9</f>
        <v>811500</v>
      </c>
      <c r="D10" s="81">
        <f t="shared" si="2"/>
        <v>3.8570898751391525E-2</v>
      </c>
      <c r="E10" s="82">
        <f t="shared" si="3"/>
        <v>0.1546141046972993</v>
      </c>
      <c r="F10" s="84"/>
      <c r="G10" s="89">
        <v>82501000</v>
      </c>
      <c r="H10" s="88">
        <f t="shared" si="4"/>
        <v>9836.2444091586767</v>
      </c>
      <c r="I10" s="92">
        <f t="shared" si="5"/>
        <v>236069.86581980824</v>
      </c>
      <c r="J10" s="153">
        <f t="shared" si="7"/>
        <v>68258800</v>
      </c>
      <c r="K10" s="154"/>
      <c r="L10" s="154"/>
      <c r="M10" s="154"/>
      <c r="N10" s="169">
        <f t="shared" si="0"/>
        <v>1866.4260139351995</v>
      </c>
      <c r="O10" s="159">
        <f t="shared" si="1"/>
        <v>11888.577003990695</v>
      </c>
      <c r="P10" s="160">
        <f t="shared" si="6"/>
        <v>285325.84809577669</v>
      </c>
    </row>
    <row r="11" spans="1:16">
      <c r="A11" s="32">
        <v>38457</v>
      </c>
      <c r="B11" s="35">
        <f>Tabelle0!B10</f>
        <v>129700</v>
      </c>
      <c r="C11" s="42">
        <f>Tabelle0!G10</f>
        <v>816300</v>
      </c>
      <c r="D11" s="81">
        <f t="shared" si="2"/>
        <v>7.0979667282808911E-2</v>
      </c>
      <c r="E11" s="82">
        <f t="shared" si="3"/>
        <v>0.13439139895046726</v>
      </c>
      <c r="F11" s="84"/>
      <c r="G11" s="89">
        <v>82501000</v>
      </c>
      <c r="H11" s="88">
        <f t="shared" si="4"/>
        <v>9894.4255221148833</v>
      </c>
      <c r="I11" s="92">
        <f t="shared" si="5"/>
        <v>237466.21253075718</v>
      </c>
      <c r="J11" s="153">
        <f t="shared" si="7"/>
        <v>68258800</v>
      </c>
      <c r="K11" s="154"/>
      <c r="L11" s="154"/>
      <c r="M11" s="154"/>
      <c r="N11" s="169">
        <f t="shared" si="0"/>
        <v>1900.12130304078</v>
      </c>
      <c r="O11" s="159">
        <f t="shared" si="1"/>
        <v>11958.897607341472</v>
      </c>
      <c r="P11" s="160">
        <f t="shared" si="6"/>
        <v>287013.54257619532</v>
      </c>
    </row>
    <row r="12" spans="1:16">
      <c r="A12" s="32">
        <v>38487</v>
      </c>
      <c r="B12" s="35">
        <f>Tabelle0!B11</f>
        <v>130700</v>
      </c>
      <c r="C12" s="42">
        <f>Tabelle0!G11</f>
        <v>826800</v>
      </c>
      <c r="D12" s="81">
        <f t="shared" si="2"/>
        <v>0.15435501653803829</v>
      </c>
      <c r="E12" s="82">
        <f t="shared" si="3"/>
        <v>0.13976705490848573</v>
      </c>
      <c r="F12" s="84"/>
      <c r="G12" s="89">
        <v>82501000</v>
      </c>
      <c r="H12" s="88">
        <f t="shared" si="4"/>
        <v>10021.696706706585</v>
      </c>
      <c r="I12" s="92">
        <f t="shared" si="5"/>
        <v>240520.72096095805</v>
      </c>
      <c r="J12" s="153">
        <f t="shared" si="7"/>
        <v>68258800</v>
      </c>
      <c r="K12" s="154"/>
      <c r="L12" s="154"/>
      <c r="M12" s="154"/>
      <c r="N12" s="169">
        <f t="shared" si="0"/>
        <v>1914.7714287388587</v>
      </c>
      <c r="O12" s="159">
        <f t="shared" si="1"/>
        <v>12112.723927171295</v>
      </c>
      <c r="P12" s="160">
        <f t="shared" si="6"/>
        <v>290705.37425211107</v>
      </c>
    </row>
    <row r="13" spans="1:16">
      <c r="A13" s="32">
        <v>38518</v>
      </c>
      <c r="B13" s="35">
        <f>Tabelle0!B12</f>
        <v>134100</v>
      </c>
      <c r="C13" s="42">
        <f>Tabelle0!G12</f>
        <v>840400</v>
      </c>
      <c r="D13" s="81">
        <f t="shared" si="2"/>
        <v>0.19738751814223487</v>
      </c>
      <c r="E13" s="82">
        <f t="shared" si="3"/>
        <v>0.15128631767566869</v>
      </c>
      <c r="F13" s="84"/>
      <c r="G13" s="89">
        <v>82501000</v>
      </c>
      <c r="H13" s="88">
        <f t="shared" si="4"/>
        <v>10186.543193415839</v>
      </c>
      <c r="I13" s="92">
        <f t="shared" si="5"/>
        <v>244477.03664198011</v>
      </c>
      <c r="J13" s="153">
        <f t="shared" si="7"/>
        <v>68258800</v>
      </c>
      <c r="K13" s="154"/>
      <c r="L13" s="154"/>
      <c r="M13" s="154"/>
      <c r="N13" s="169">
        <f t="shared" si="0"/>
        <v>1964.5818561123256</v>
      </c>
      <c r="O13" s="159">
        <f t="shared" si="1"/>
        <v>12311.965636665163</v>
      </c>
      <c r="P13" s="160">
        <f t="shared" si="6"/>
        <v>295487.17527996394</v>
      </c>
    </row>
    <row r="14" spans="1:16">
      <c r="A14" s="32">
        <v>38548</v>
      </c>
      <c r="B14" s="35">
        <f>Tabelle0!B13</f>
        <v>136300</v>
      </c>
      <c r="C14" s="42">
        <f>Tabelle0!G13</f>
        <v>843100</v>
      </c>
      <c r="D14" s="81">
        <f t="shared" si="2"/>
        <v>3.8553069966681619E-2</v>
      </c>
      <c r="E14" s="82">
        <f t="shared" si="3"/>
        <v>0.13559817885940997</v>
      </c>
      <c r="F14" s="84"/>
      <c r="G14" s="89">
        <v>82501000</v>
      </c>
      <c r="H14" s="88">
        <f t="shared" si="4"/>
        <v>10219.270069453703</v>
      </c>
      <c r="I14" s="92">
        <f t="shared" si="5"/>
        <v>245262.48166688887</v>
      </c>
      <c r="J14" s="153">
        <f t="shared" si="7"/>
        <v>68258800</v>
      </c>
      <c r="K14" s="154"/>
      <c r="L14" s="154"/>
      <c r="M14" s="154"/>
      <c r="N14" s="169">
        <f t="shared" si="0"/>
        <v>1996.812132648098</v>
      </c>
      <c r="O14" s="159">
        <f t="shared" si="1"/>
        <v>12351.520976049975</v>
      </c>
      <c r="P14" s="160">
        <f t="shared" si="6"/>
        <v>296436.50342519942</v>
      </c>
    </row>
    <row r="15" spans="1:16">
      <c r="A15" s="32">
        <v>38579</v>
      </c>
      <c r="B15" s="35">
        <f>Tabelle0!B14</f>
        <v>135200</v>
      </c>
      <c r="C15" s="42">
        <f>Tabelle0!G14</f>
        <v>843700</v>
      </c>
      <c r="D15" s="81">
        <f t="shared" si="2"/>
        <v>8.539912228679114E-3</v>
      </c>
      <c r="E15" s="82">
        <f t="shared" si="3"/>
        <v>0.11980033277870206</v>
      </c>
      <c r="F15" s="84"/>
      <c r="G15" s="89">
        <v>82501000</v>
      </c>
      <c r="H15" s="88">
        <f t="shared" si="4"/>
        <v>10226.54270857323</v>
      </c>
      <c r="I15" s="92">
        <f t="shared" si="5"/>
        <v>245437.02500575752</v>
      </c>
      <c r="J15" s="153">
        <f t="shared" si="7"/>
        <v>68258800</v>
      </c>
      <c r="K15" s="154"/>
      <c r="L15" s="154"/>
      <c r="M15" s="154"/>
      <c r="N15" s="169">
        <f t="shared" si="0"/>
        <v>1980.6969943802119</v>
      </c>
      <c r="O15" s="159">
        <f t="shared" si="1"/>
        <v>12360.311051468821</v>
      </c>
      <c r="P15" s="160">
        <f t="shared" si="6"/>
        <v>296647.4652352517</v>
      </c>
    </row>
    <row r="16" spans="1:16">
      <c r="A16" s="32">
        <v>38610</v>
      </c>
      <c r="B16" s="35">
        <f>Tabelle0!B15</f>
        <v>136200</v>
      </c>
      <c r="C16" s="42">
        <f>Tabelle0!G15</f>
        <v>852000</v>
      </c>
      <c r="D16" s="81">
        <f t="shared" si="2"/>
        <v>0.1180514400853383</v>
      </c>
      <c r="E16" s="82">
        <f t="shared" si="3"/>
        <v>0.12065361150219722</v>
      </c>
      <c r="F16" s="84"/>
      <c r="G16" s="89">
        <v>82501000</v>
      </c>
      <c r="H16" s="88">
        <f t="shared" si="4"/>
        <v>10327.147549726671</v>
      </c>
      <c r="I16" s="92">
        <f t="shared" si="5"/>
        <v>247851.54119344009</v>
      </c>
      <c r="J16" s="153">
        <f t="shared" si="7"/>
        <v>68258800</v>
      </c>
      <c r="K16" s="154"/>
      <c r="L16" s="154"/>
      <c r="M16" s="154"/>
      <c r="N16" s="169">
        <f t="shared" si="0"/>
        <v>1995.3471200782903</v>
      </c>
      <c r="O16" s="159">
        <f t="shared" si="1"/>
        <v>12481.907094762873</v>
      </c>
      <c r="P16" s="160">
        <f t="shared" si="6"/>
        <v>299565.77027430898</v>
      </c>
    </row>
    <row r="17" spans="1:16">
      <c r="A17" s="32">
        <v>38640</v>
      </c>
      <c r="B17" s="35">
        <f>Tabelle0!B16</f>
        <v>137200</v>
      </c>
      <c r="C17" s="42">
        <f>Tabelle0!G16</f>
        <v>856000</v>
      </c>
      <c r="D17" s="81">
        <f t="shared" si="2"/>
        <v>5.6338028169014898E-2</v>
      </c>
      <c r="E17" s="82">
        <f t="shared" si="3"/>
        <v>0.11473185716114162</v>
      </c>
      <c r="F17" s="84"/>
      <c r="G17" s="89">
        <v>82501000</v>
      </c>
      <c r="H17" s="88">
        <f t="shared" si="4"/>
        <v>10375.63181052351</v>
      </c>
      <c r="I17" s="92">
        <f t="shared" si="5"/>
        <v>249015.16345256421</v>
      </c>
      <c r="J17" s="153">
        <f t="shared" si="7"/>
        <v>68258800</v>
      </c>
      <c r="K17" s="154"/>
      <c r="L17" s="154"/>
      <c r="M17" s="154"/>
      <c r="N17" s="169">
        <f t="shared" si="0"/>
        <v>2009.9972457763688</v>
      </c>
      <c r="O17" s="159">
        <f t="shared" si="1"/>
        <v>12540.507597555186</v>
      </c>
      <c r="P17" s="160">
        <f t="shared" si="6"/>
        <v>300972.18234132446</v>
      </c>
    </row>
    <row r="18" spans="1:16">
      <c r="A18" s="32">
        <v>38671</v>
      </c>
      <c r="B18" s="35">
        <f>Tabelle0!B17</f>
        <v>139300</v>
      </c>
      <c r="C18" s="42">
        <f>Tabelle0!G17</f>
        <v>873700</v>
      </c>
      <c r="D18" s="81">
        <f t="shared" si="2"/>
        <v>0.24813084112149664</v>
      </c>
      <c r="E18" s="82">
        <f t="shared" si="3"/>
        <v>0.12901574299244853</v>
      </c>
      <c r="F18" s="84"/>
      <c r="G18" s="89">
        <v>82501000</v>
      </c>
      <c r="H18" s="88">
        <f t="shared" si="4"/>
        <v>10590.17466454952</v>
      </c>
      <c r="I18" s="92">
        <f t="shared" si="5"/>
        <v>254164.19194918848</v>
      </c>
      <c r="J18" s="153">
        <f t="shared" si="7"/>
        <v>68258800</v>
      </c>
      <c r="K18" s="154"/>
      <c r="L18" s="154"/>
      <c r="M18" s="154"/>
      <c r="N18" s="169">
        <f t="shared" si="0"/>
        <v>2040.7625097423336</v>
      </c>
      <c r="O18" s="159">
        <f t="shared" si="1"/>
        <v>12799.814822411177</v>
      </c>
      <c r="P18" s="160">
        <f t="shared" si="6"/>
        <v>307195.55573786824</v>
      </c>
    </row>
    <row r="19" spans="1:16">
      <c r="A19" s="32">
        <v>38701</v>
      </c>
      <c r="B19" s="35">
        <f>Tabelle0!B18</f>
        <v>143500</v>
      </c>
      <c r="C19" s="42">
        <f>Tabelle0!G18</f>
        <v>869300</v>
      </c>
      <c r="D19" s="81">
        <f t="shared" si="2"/>
        <v>-6.0432642783564194E-2</v>
      </c>
      <c r="E19" s="82">
        <f t="shared" si="3"/>
        <v>0.11263279150134387</v>
      </c>
      <c r="F19" s="85">
        <f t="shared" ref="F19:F82" si="8">C19/C7-1</f>
        <v>0.11263279150134387</v>
      </c>
      <c r="G19" s="89">
        <v>82438000</v>
      </c>
      <c r="H19" s="88">
        <f t="shared" si="4"/>
        <v>10544.89434484097</v>
      </c>
      <c r="I19" s="92">
        <f t="shared" si="5"/>
        <v>253077.46427618328</v>
      </c>
      <c r="J19" s="153">
        <f t="shared" si="7"/>
        <v>68258800</v>
      </c>
      <c r="K19" s="163" t="s">
        <v>192</v>
      </c>
      <c r="L19" s="154"/>
      <c r="M19" s="154"/>
      <c r="N19" s="169">
        <f t="shared" si="0"/>
        <v>2102.2930376742634</v>
      </c>
      <c r="O19" s="159">
        <f t="shared" si="1"/>
        <v>12735.354269339632</v>
      </c>
      <c r="P19" s="160">
        <f t="shared" si="6"/>
        <v>305648.50246415118</v>
      </c>
    </row>
    <row r="20" spans="1:16">
      <c r="A20" s="32">
        <v>38732</v>
      </c>
      <c r="B20" s="35">
        <f>Tabelle0!B19</f>
        <v>140600</v>
      </c>
      <c r="C20" s="42">
        <f>Tabelle0!G19</f>
        <v>868800</v>
      </c>
      <c r="D20" s="81">
        <f t="shared" si="2"/>
        <v>-6.9021051420685708E-3</v>
      </c>
      <c r="E20" s="82">
        <f t="shared" ref="E20:E31" si="9">(C20/C$19-1)*12/MONTH(A20)</f>
        <v>-6.9021051420685708E-3</v>
      </c>
      <c r="F20" s="85">
        <f t="shared" si="8"/>
        <v>8.2077469174243411E-2</v>
      </c>
      <c r="G20" s="89">
        <v>82438000</v>
      </c>
      <c r="H20" s="88">
        <f t="shared" si="4"/>
        <v>10538.82918071763</v>
      </c>
      <c r="I20" s="92">
        <f t="shared" si="5"/>
        <v>252931.90033722314</v>
      </c>
      <c r="J20" s="153">
        <f>G20-K20-L20-M20</f>
        <v>68195800</v>
      </c>
      <c r="K20" s="154">
        <v>2070000</v>
      </c>
      <c r="L20" s="154">
        <v>2175200</v>
      </c>
      <c r="M20" s="154">
        <v>9997000</v>
      </c>
      <c r="N20" s="169">
        <f t="shared" si="0"/>
        <v>2061.7105452241926</v>
      </c>
      <c r="O20" s="159">
        <f t="shared" si="1"/>
        <v>12739.787494244514</v>
      </c>
      <c r="P20" s="160">
        <f t="shared" si="6"/>
        <v>305754.89986186835</v>
      </c>
    </row>
    <row r="21" spans="1:16">
      <c r="A21" s="32">
        <v>38763</v>
      </c>
      <c r="B21" s="35">
        <f>Tabelle0!B20</f>
        <v>141100</v>
      </c>
      <c r="C21" s="42">
        <f>Tabelle0!G20</f>
        <v>866700</v>
      </c>
      <c r="D21" s="81">
        <f t="shared" si="2"/>
        <v>-2.9005524861878129E-2</v>
      </c>
      <c r="E21" s="82">
        <f t="shared" si="9"/>
        <v>-1.7945473369377352E-2</v>
      </c>
      <c r="F21" s="85">
        <f t="shared" si="8"/>
        <v>7.1455062430461069E-2</v>
      </c>
      <c r="G21" s="89">
        <v>82438000</v>
      </c>
      <c r="H21" s="88">
        <f t="shared" si="4"/>
        <v>10513.355491399596</v>
      </c>
      <c r="I21" s="92">
        <f t="shared" si="5"/>
        <v>252320.53179359029</v>
      </c>
      <c r="J21" s="153">
        <f t="shared" si="7"/>
        <v>68195800</v>
      </c>
      <c r="K21" s="154"/>
      <c r="L21" s="154"/>
      <c r="M21" s="154"/>
      <c r="N21" s="169">
        <f t="shared" si="0"/>
        <v>2069.0423750436244</v>
      </c>
      <c r="O21" s="159">
        <f t="shared" si="1"/>
        <v>12708.993809002901</v>
      </c>
      <c r="P21" s="160">
        <f t="shared" si="6"/>
        <v>305015.85141606961</v>
      </c>
    </row>
    <row r="22" spans="1:16">
      <c r="A22" s="32">
        <v>38791</v>
      </c>
      <c r="B22" s="35">
        <f>Tabelle0!B21</f>
        <v>143500</v>
      </c>
      <c r="C22" s="42">
        <f>Tabelle0!G21</f>
        <v>876900</v>
      </c>
      <c r="D22" s="81">
        <f t="shared" si="2"/>
        <v>0.14122533748702093</v>
      </c>
      <c r="E22" s="82">
        <f t="shared" si="9"/>
        <v>3.497066605314636E-2</v>
      </c>
      <c r="F22" s="85">
        <f t="shared" si="8"/>
        <v>8.0591497227356701E-2</v>
      </c>
      <c r="G22" s="89">
        <v>82438000</v>
      </c>
      <c r="H22" s="88">
        <f t="shared" si="4"/>
        <v>10637.084839515757</v>
      </c>
      <c r="I22" s="92">
        <f t="shared" si="5"/>
        <v>255290.03614837816</v>
      </c>
      <c r="J22" s="153">
        <f t="shared" si="7"/>
        <v>68195800</v>
      </c>
      <c r="K22" s="154"/>
      <c r="L22" s="154"/>
      <c r="M22" s="154"/>
      <c r="N22" s="169">
        <f t="shared" si="0"/>
        <v>2104.2351581768962</v>
      </c>
      <c r="O22" s="159">
        <f t="shared" si="1"/>
        <v>12858.563137319306</v>
      </c>
      <c r="P22" s="160">
        <f t="shared" si="6"/>
        <v>308605.51529566338</v>
      </c>
    </row>
    <row r="23" spans="1:16">
      <c r="A23" s="32">
        <v>38822</v>
      </c>
      <c r="B23" s="35">
        <f>Tabelle0!B22</f>
        <v>145500</v>
      </c>
      <c r="C23" s="42">
        <f>Tabelle0!G22</f>
        <v>888000</v>
      </c>
      <c r="D23" s="81">
        <f t="shared" si="2"/>
        <v>0.151898734177216</v>
      </c>
      <c r="E23" s="82">
        <f t="shared" si="9"/>
        <v>6.4534683078338873E-2</v>
      </c>
      <c r="F23" s="85">
        <f t="shared" si="8"/>
        <v>8.7835354649026032E-2</v>
      </c>
      <c r="G23" s="89">
        <v>82438000</v>
      </c>
      <c r="H23" s="88">
        <f t="shared" si="4"/>
        <v>10771.731483053931</v>
      </c>
      <c r="I23" s="92">
        <f t="shared" si="5"/>
        <v>258521.55559329432</v>
      </c>
      <c r="J23" s="153">
        <f t="shared" si="7"/>
        <v>68195800</v>
      </c>
      <c r="K23" s="154"/>
      <c r="L23" s="154"/>
      <c r="M23" s="154"/>
      <c r="N23" s="169">
        <f t="shared" si="0"/>
        <v>2133.5624774546236</v>
      </c>
      <c r="O23" s="159">
        <f t="shared" si="1"/>
        <v>13021.329759310691</v>
      </c>
      <c r="P23" s="160">
        <f t="shared" si="6"/>
        <v>312511.91422345658</v>
      </c>
    </row>
    <row r="24" spans="1:16">
      <c r="A24" s="32">
        <v>38852</v>
      </c>
      <c r="B24" s="35">
        <f>Tabelle0!B23</f>
        <v>146800</v>
      </c>
      <c r="C24" s="42">
        <f>Tabelle0!G23</f>
        <v>893700</v>
      </c>
      <c r="D24" s="81">
        <f t="shared" si="2"/>
        <v>7.7027027027027906E-2</v>
      </c>
      <c r="E24" s="82">
        <f t="shared" si="9"/>
        <v>6.7364546186586688E-2</v>
      </c>
      <c r="F24" s="85">
        <f t="shared" si="8"/>
        <v>8.0914368650217616E-2</v>
      </c>
      <c r="G24" s="89">
        <v>82438000</v>
      </c>
      <c r="H24" s="88">
        <f t="shared" si="4"/>
        <v>10840.874354060021</v>
      </c>
      <c r="I24" s="92">
        <f t="shared" si="5"/>
        <v>260180.98449744051</v>
      </c>
      <c r="J24" s="153">
        <f t="shared" si="7"/>
        <v>68195800</v>
      </c>
      <c r="K24" s="154"/>
      <c r="L24" s="154"/>
      <c r="M24" s="154"/>
      <c r="N24" s="169">
        <f t="shared" si="0"/>
        <v>2152.6252349851457</v>
      </c>
      <c r="O24" s="159">
        <f t="shared" si="1"/>
        <v>13104.912619252213</v>
      </c>
      <c r="P24" s="160">
        <f t="shared" si="6"/>
        <v>314517.90286205313</v>
      </c>
    </row>
    <row r="25" spans="1:16">
      <c r="A25" s="32">
        <v>38883</v>
      </c>
      <c r="B25" s="35">
        <f>Tabelle0!B24</f>
        <v>149500</v>
      </c>
      <c r="C25" s="42">
        <f>Tabelle0!G24</f>
        <v>899800</v>
      </c>
      <c r="D25" s="81">
        <f t="shared" si="2"/>
        <v>8.1906680093990936E-2</v>
      </c>
      <c r="E25" s="82">
        <f t="shared" si="9"/>
        <v>7.0171402277694916E-2</v>
      </c>
      <c r="F25" s="85">
        <f t="shared" si="8"/>
        <v>7.0680628272251411E-2</v>
      </c>
      <c r="G25" s="89">
        <v>82438000</v>
      </c>
      <c r="H25" s="88">
        <f t="shared" si="4"/>
        <v>10914.869356364783</v>
      </c>
      <c r="I25" s="92">
        <f t="shared" si="5"/>
        <v>261956.86455275479</v>
      </c>
      <c r="J25" s="153">
        <f t="shared" si="7"/>
        <v>68195800</v>
      </c>
      <c r="K25" s="154"/>
      <c r="L25" s="154"/>
      <c r="M25" s="154"/>
      <c r="N25" s="169">
        <f t="shared" si="0"/>
        <v>2192.2171160100766</v>
      </c>
      <c r="O25" s="159">
        <f t="shared" si="1"/>
        <v>13194.360943049278</v>
      </c>
      <c r="P25" s="160">
        <f t="shared" si="6"/>
        <v>316664.66263318266</v>
      </c>
    </row>
    <row r="26" spans="1:16">
      <c r="A26" s="32">
        <v>38913</v>
      </c>
      <c r="B26" s="35">
        <f>Tabelle0!B25</f>
        <v>152100</v>
      </c>
      <c r="C26" s="42">
        <f>Tabelle0!G25</f>
        <v>892500</v>
      </c>
      <c r="D26" s="81">
        <f t="shared" si="2"/>
        <v>-9.7354967770615808E-2</v>
      </c>
      <c r="E26" s="82">
        <f t="shared" si="9"/>
        <v>4.5751096941709993E-2</v>
      </c>
      <c r="F26" s="85">
        <f t="shared" si="8"/>
        <v>5.8593286680109102E-2</v>
      </c>
      <c r="G26" s="89">
        <v>82438000</v>
      </c>
      <c r="H26" s="88">
        <f t="shared" si="4"/>
        <v>10826.317960164002</v>
      </c>
      <c r="I26" s="92">
        <f t="shared" si="5"/>
        <v>259831.63104393607</v>
      </c>
      <c r="J26" s="153">
        <f t="shared" si="7"/>
        <v>68195800</v>
      </c>
      <c r="K26" s="154"/>
      <c r="L26" s="154"/>
      <c r="M26" s="154"/>
      <c r="N26" s="169">
        <f t="shared" si="0"/>
        <v>2230.3426310711216</v>
      </c>
      <c r="O26" s="159">
        <f t="shared" si="1"/>
        <v>13087.316227685575</v>
      </c>
      <c r="P26" s="160">
        <f t="shared" si="6"/>
        <v>314095.58946445381</v>
      </c>
    </row>
    <row r="27" spans="1:16">
      <c r="A27" s="32">
        <v>38944</v>
      </c>
      <c r="B27" s="35">
        <f>Tabelle0!B26</f>
        <v>151100</v>
      </c>
      <c r="C27" s="42">
        <f>Tabelle0!G26</f>
        <v>885200</v>
      </c>
      <c r="D27" s="81">
        <f t="shared" si="2"/>
        <v>-9.8151260504201865E-2</v>
      </c>
      <c r="E27" s="82">
        <f t="shared" si="9"/>
        <v>2.7435867939721637E-2</v>
      </c>
      <c r="F27" s="85">
        <f t="shared" si="8"/>
        <v>4.9188100035557625E-2</v>
      </c>
      <c r="G27" s="89">
        <v>82438000</v>
      </c>
      <c r="H27" s="88">
        <f t="shared" si="4"/>
        <v>10737.766563963221</v>
      </c>
      <c r="I27" s="92">
        <f t="shared" si="5"/>
        <v>257706.39753511731</v>
      </c>
      <c r="J27" s="153">
        <f t="shared" si="7"/>
        <v>68195800</v>
      </c>
      <c r="K27" s="154"/>
      <c r="L27" s="154"/>
      <c r="M27" s="154"/>
      <c r="N27" s="169">
        <f t="shared" si="0"/>
        <v>2215.6789714322585</v>
      </c>
      <c r="O27" s="159">
        <f t="shared" si="1"/>
        <v>12980.271512321873</v>
      </c>
      <c r="P27" s="160">
        <f t="shared" si="6"/>
        <v>311526.51629572496</v>
      </c>
    </row>
    <row r="28" spans="1:16">
      <c r="A28" s="32">
        <v>38975</v>
      </c>
      <c r="B28" s="35">
        <f>Tabelle0!B27</f>
        <v>151500</v>
      </c>
      <c r="C28" s="42">
        <f>Tabelle0!G27</f>
        <v>886500</v>
      </c>
      <c r="D28" s="81">
        <f t="shared" si="2"/>
        <v>1.7623136014459639E-2</v>
      </c>
      <c r="E28" s="82">
        <f t="shared" si="9"/>
        <v>2.6381379654127752E-2</v>
      </c>
      <c r="F28" s="85">
        <f t="shared" si="8"/>
        <v>4.0492957746478764E-2</v>
      </c>
      <c r="G28" s="89">
        <v>82438000</v>
      </c>
      <c r="H28" s="88">
        <f t="shared" si="4"/>
        <v>10753.535990683908</v>
      </c>
      <c r="I28" s="92">
        <f t="shared" si="5"/>
        <v>258084.86377641378</v>
      </c>
      <c r="J28" s="153">
        <f t="shared" si="7"/>
        <v>68195800</v>
      </c>
      <c r="K28" s="154"/>
      <c r="L28" s="154"/>
      <c r="M28" s="154"/>
      <c r="N28" s="169">
        <f t="shared" si="0"/>
        <v>2221.5444352878039</v>
      </c>
      <c r="O28" s="159">
        <f t="shared" si="1"/>
        <v>12999.334269852396</v>
      </c>
      <c r="P28" s="160">
        <f t="shared" si="6"/>
        <v>311984.02247645753</v>
      </c>
    </row>
    <row r="29" spans="1:16">
      <c r="A29" s="32">
        <v>39005</v>
      </c>
      <c r="B29" s="35">
        <f>Tabelle0!B28</f>
        <v>152900</v>
      </c>
      <c r="C29" s="42">
        <f>Tabelle0!G28</f>
        <v>881100</v>
      </c>
      <c r="D29" s="81">
        <f t="shared" si="2"/>
        <v>-7.30964467005073E-2</v>
      </c>
      <c r="E29" s="82">
        <f t="shared" si="9"/>
        <v>1.6288968135281134E-2</v>
      </c>
      <c r="F29" s="85">
        <f t="shared" si="8"/>
        <v>2.9322429906541991E-2</v>
      </c>
      <c r="G29" s="89">
        <v>82438000</v>
      </c>
      <c r="H29" s="88">
        <f t="shared" si="4"/>
        <v>10688.032218151822</v>
      </c>
      <c r="I29" s="92">
        <f t="shared" si="5"/>
        <v>256512.77323564375</v>
      </c>
      <c r="J29" s="153">
        <f t="shared" si="7"/>
        <v>68195800</v>
      </c>
      <c r="K29" s="154"/>
      <c r="L29" s="154"/>
      <c r="M29" s="154"/>
      <c r="N29" s="169">
        <f t="shared" si="0"/>
        <v>2242.0735587822128</v>
      </c>
      <c r="O29" s="159">
        <f t="shared" si="1"/>
        <v>12920.150507802533</v>
      </c>
      <c r="P29" s="160">
        <f t="shared" si="6"/>
        <v>310083.61218726076</v>
      </c>
    </row>
    <row r="30" spans="1:16">
      <c r="A30" s="32">
        <v>39036</v>
      </c>
      <c r="B30" s="35">
        <f>Tabelle0!B29</f>
        <v>154700</v>
      </c>
      <c r="C30" s="42">
        <f>Tabelle0!G29</f>
        <v>910400</v>
      </c>
      <c r="D30" s="81">
        <f t="shared" si="2"/>
        <v>0.39904664623765651</v>
      </c>
      <c r="E30" s="82">
        <f t="shared" si="9"/>
        <v>5.1577549334365209E-2</v>
      </c>
      <c r="F30" s="85">
        <f t="shared" si="8"/>
        <v>4.2005264965091049E-2</v>
      </c>
      <c r="G30" s="89">
        <v>82438000</v>
      </c>
      <c r="H30" s="88">
        <f t="shared" si="4"/>
        <v>11043.450835779615</v>
      </c>
      <c r="I30" s="92">
        <f t="shared" si="5"/>
        <v>265042.82005871076</v>
      </c>
      <c r="J30" s="153">
        <f t="shared" si="7"/>
        <v>68195800</v>
      </c>
      <c r="K30" s="154"/>
      <c r="L30" s="154"/>
      <c r="M30" s="154"/>
      <c r="N30" s="169">
        <f t="shared" si="0"/>
        <v>2268.4681461321661</v>
      </c>
      <c r="O30" s="159">
        <f t="shared" si="1"/>
        <v>13349.795735221231</v>
      </c>
      <c r="P30" s="160">
        <f t="shared" si="6"/>
        <v>320395.09764530952</v>
      </c>
    </row>
    <row r="31" spans="1:16">
      <c r="A31" s="32">
        <v>39066</v>
      </c>
      <c r="B31" s="35">
        <f>Tabelle0!B30</f>
        <v>160100</v>
      </c>
      <c r="C31" s="42">
        <f>Tabelle0!G30</f>
        <v>920100</v>
      </c>
      <c r="D31" s="81">
        <f t="shared" si="2"/>
        <v>0.12785588752196819</v>
      </c>
      <c r="E31" s="82">
        <f t="shared" si="9"/>
        <v>5.8437823536178435E-2</v>
      </c>
      <c r="F31" s="85">
        <f t="shared" si="8"/>
        <v>5.8437823536178435E-2</v>
      </c>
      <c r="G31" s="89">
        <v>82438000</v>
      </c>
      <c r="H31" s="88">
        <f t="shared" si="4"/>
        <v>11161.115019772435</v>
      </c>
      <c r="I31" s="92">
        <f t="shared" si="5"/>
        <v>267866.76047453843</v>
      </c>
      <c r="J31" s="153">
        <f t="shared" si="7"/>
        <v>68195800</v>
      </c>
      <c r="K31" s="162" t="s">
        <v>185</v>
      </c>
      <c r="L31" s="154"/>
      <c r="M31" s="163" t="s">
        <v>187</v>
      </c>
      <c r="N31" s="169">
        <f t="shared" si="0"/>
        <v>2347.6519081820288</v>
      </c>
      <c r="O31" s="159">
        <f t="shared" si="1"/>
        <v>13492.033233718204</v>
      </c>
      <c r="P31" s="160">
        <f t="shared" si="6"/>
        <v>323808.79760923691</v>
      </c>
    </row>
    <row r="32" spans="1:16">
      <c r="A32" s="32">
        <v>39097</v>
      </c>
      <c r="B32" s="35">
        <f>Tabelle0!B31</f>
        <v>155700</v>
      </c>
      <c r="C32" s="42">
        <f>Tabelle0!G31</f>
        <v>914800</v>
      </c>
      <c r="D32" s="81">
        <f t="shared" si="2"/>
        <v>-6.9122921421584493E-2</v>
      </c>
      <c r="E32" s="82">
        <f t="shared" ref="E32:E43" si="10">(C32/C$31-1)*12/MONTH(A32)</f>
        <v>-6.9122921421584493E-2</v>
      </c>
      <c r="F32" s="85">
        <f t="shared" si="8"/>
        <v>5.2946593001841569E-2</v>
      </c>
      <c r="G32" s="89">
        <v>82314900</v>
      </c>
      <c r="H32" s="88">
        <f t="shared" si="4"/>
        <v>11113.419320195979</v>
      </c>
      <c r="I32" s="92">
        <f t="shared" si="5"/>
        <v>266722.06368470349</v>
      </c>
      <c r="J32" s="153">
        <f>G32-K32-L32-M32</f>
        <v>68072700</v>
      </c>
      <c r="K32" s="154">
        <v>2070000</v>
      </c>
      <c r="L32" s="154">
        <v>2175200</v>
      </c>
      <c r="M32" s="154">
        <v>9997000</v>
      </c>
      <c r="N32" s="169">
        <f t="shared" si="0"/>
        <v>2287.260531755021</v>
      </c>
      <c r="O32" s="159">
        <f t="shared" si="1"/>
        <v>13438.573760112351</v>
      </c>
      <c r="P32" s="160">
        <f t="shared" si="6"/>
        <v>322525.7702426964</v>
      </c>
    </row>
    <row r="33" spans="1:16">
      <c r="A33" s="32">
        <v>39128</v>
      </c>
      <c r="B33" s="35">
        <f>Tabelle0!B32</f>
        <v>156400</v>
      </c>
      <c r="C33" s="42">
        <f>Tabelle0!G32</f>
        <v>914700</v>
      </c>
      <c r="D33" s="81">
        <f t="shared" si="2"/>
        <v>-1.3117621337994656E-3</v>
      </c>
      <c r="E33" s="82">
        <f t="shared" si="10"/>
        <v>-3.5213563743071497E-2</v>
      </c>
      <c r="F33" s="85">
        <f t="shared" si="8"/>
        <v>5.538248528902745E-2</v>
      </c>
      <c r="G33" s="89">
        <v>82314900</v>
      </c>
      <c r="H33" s="88">
        <f t="shared" si="4"/>
        <v>11112.204473309206</v>
      </c>
      <c r="I33" s="92">
        <f t="shared" si="5"/>
        <v>266692.90735942096</v>
      </c>
      <c r="J33" s="153">
        <f>J32</f>
        <v>68072700</v>
      </c>
      <c r="K33" s="154"/>
      <c r="L33" s="154"/>
      <c r="M33" s="154"/>
      <c r="N33" s="169">
        <f t="shared" si="0"/>
        <v>2297.5436555329816</v>
      </c>
      <c r="O33" s="159">
        <f t="shared" si="1"/>
        <v>13437.104742429785</v>
      </c>
      <c r="P33" s="160">
        <f t="shared" ref="P33:P79" si="11">O33*24</f>
        <v>322490.51381831482</v>
      </c>
    </row>
    <row r="34" spans="1:16">
      <c r="A34" s="32">
        <v>39156</v>
      </c>
      <c r="B34" s="35">
        <f>Tabelle0!B33</f>
        <v>158900</v>
      </c>
      <c r="C34" s="42">
        <f>Tabelle0!G33</f>
        <v>920900</v>
      </c>
      <c r="D34" s="81">
        <f t="shared" si="2"/>
        <v>8.1338143653656658E-2</v>
      </c>
      <c r="E34" s="82">
        <f t="shared" si="10"/>
        <v>3.4778828388217775E-3</v>
      </c>
      <c r="F34" s="85">
        <f t="shared" si="8"/>
        <v>5.0176759037518615E-2</v>
      </c>
      <c r="G34" s="89">
        <v>82314900</v>
      </c>
      <c r="H34" s="88">
        <f t="shared" si="4"/>
        <v>11187.524980289108</v>
      </c>
      <c r="I34" s="92">
        <f t="shared" si="5"/>
        <v>268500.59952693863</v>
      </c>
      <c r="J34" s="153">
        <f t="shared" ref="J34:J79" si="12">J33</f>
        <v>68072700</v>
      </c>
      <c r="K34" s="154"/>
      <c r="L34" s="154"/>
      <c r="M34" s="154"/>
      <c r="N34" s="169">
        <f t="shared" si="0"/>
        <v>2334.2690975971277</v>
      </c>
      <c r="O34" s="159">
        <f t="shared" si="1"/>
        <v>13528.183838748866</v>
      </c>
      <c r="P34" s="160">
        <f t="shared" si="11"/>
        <v>324676.41212997277</v>
      </c>
    </row>
    <row r="35" spans="1:16">
      <c r="A35" s="32">
        <f>Tabelle0!$A34</f>
        <v>39187</v>
      </c>
      <c r="B35" s="35">
        <f>Tabelle0!B34</f>
        <v>161100</v>
      </c>
      <c r="C35" s="42">
        <f>Tabelle0!G34</f>
        <v>920800</v>
      </c>
      <c r="D35" s="81">
        <f t="shared" si="2"/>
        <v>-1.3030730806824486E-3</v>
      </c>
      <c r="E35" s="82">
        <f t="shared" si="10"/>
        <v>2.2823606129767082E-3</v>
      </c>
      <c r="F35" s="85">
        <f t="shared" si="8"/>
        <v>3.6936936936937004E-2</v>
      </c>
      <c r="G35" s="89">
        <v>82314900</v>
      </c>
      <c r="H35" s="88">
        <f t="shared" si="4"/>
        <v>11186.310133402338</v>
      </c>
      <c r="I35" s="92">
        <f t="shared" si="5"/>
        <v>268471.4432016561</v>
      </c>
      <c r="J35" s="153">
        <f t="shared" si="12"/>
        <v>68072700</v>
      </c>
      <c r="K35" s="154"/>
      <c r="L35" s="154"/>
      <c r="M35" s="154"/>
      <c r="N35" s="169">
        <f t="shared" si="0"/>
        <v>2366.5874866135764</v>
      </c>
      <c r="O35" s="159">
        <f t="shared" si="1"/>
        <v>13526.7148210663</v>
      </c>
      <c r="P35" s="160">
        <f t="shared" si="11"/>
        <v>324641.1557055912</v>
      </c>
    </row>
    <row r="36" spans="1:16">
      <c r="A36" s="32">
        <f>Tabelle0!$A35</f>
        <v>39217</v>
      </c>
      <c r="B36" s="35">
        <f>Tabelle0!B35</f>
        <v>161100</v>
      </c>
      <c r="C36" s="42">
        <f>Tabelle0!G35</f>
        <v>929100</v>
      </c>
      <c r="D36" s="81">
        <f t="shared" si="2"/>
        <v>0.10816681146828788</v>
      </c>
      <c r="E36" s="82">
        <f t="shared" si="10"/>
        <v>2.3475709162047664E-2</v>
      </c>
      <c r="F36" s="85">
        <f t="shared" si="8"/>
        <v>3.9610607586438418E-2</v>
      </c>
      <c r="G36" s="89">
        <v>82314900</v>
      </c>
      <c r="H36" s="88">
        <f t="shared" si="4"/>
        <v>11287.142425004464</v>
      </c>
      <c r="I36" s="92">
        <f t="shared" si="5"/>
        <v>270891.41820010712</v>
      </c>
      <c r="J36" s="153">
        <f t="shared" si="12"/>
        <v>68072700</v>
      </c>
      <c r="K36" s="154"/>
      <c r="L36" s="154"/>
      <c r="M36" s="154"/>
      <c r="N36" s="169">
        <f t="shared" si="0"/>
        <v>2366.5874866135764</v>
      </c>
      <c r="O36" s="159">
        <f t="shared" si="1"/>
        <v>13648.643288719266</v>
      </c>
      <c r="P36" s="160">
        <f t="shared" si="11"/>
        <v>327567.4389292624</v>
      </c>
    </row>
    <row r="37" spans="1:16">
      <c r="A37" s="32">
        <f>Tabelle0!$A36</f>
        <v>39248</v>
      </c>
      <c r="B37" s="35">
        <f>Tabelle0!B36</f>
        <v>163700</v>
      </c>
      <c r="C37" s="42">
        <f>Tabelle0!G36</f>
        <v>941500</v>
      </c>
      <c r="D37" s="81">
        <f t="shared" si="2"/>
        <v>0.16015498869874012</v>
      </c>
      <c r="E37" s="82">
        <f t="shared" si="10"/>
        <v>4.6516682969242495E-2</v>
      </c>
      <c r="F37" s="85">
        <f t="shared" si="8"/>
        <v>4.6343631918204009E-2</v>
      </c>
      <c r="G37" s="89">
        <v>82314900</v>
      </c>
      <c r="H37" s="88">
        <f t="shared" si="4"/>
        <v>11437.78343896427</v>
      </c>
      <c r="I37" s="92">
        <f t="shared" si="5"/>
        <v>274506.80253514252</v>
      </c>
      <c r="J37" s="153">
        <f t="shared" si="12"/>
        <v>68072700</v>
      </c>
      <c r="K37" s="154"/>
      <c r="L37" s="154"/>
      <c r="M37" s="154"/>
      <c r="N37" s="169">
        <f t="shared" si="0"/>
        <v>2404.7819463602882</v>
      </c>
      <c r="O37" s="159">
        <f t="shared" si="1"/>
        <v>13830.801481357432</v>
      </c>
      <c r="P37" s="160">
        <f t="shared" si="11"/>
        <v>331939.23555257835</v>
      </c>
    </row>
    <row r="38" spans="1:16">
      <c r="A38" s="32">
        <f>Tabelle0!$A37</f>
        <v>39278</v>
      </c>
      <c r="B38" s="35">
        <f>Tabelle0!B37</f>
        <v>166000</v>
      </c>
      <c r="C38" s="42">
        <f>Tabelle0!G37</f>
        <v>946400</v>
      </c>
      <c r="D38" s="81">
        <f t="shared" si="2"/>
        <v>6.2453531598512413E-2</v>
      </c>
      <c r="E38" s="82">
        <f t="shared" si="10"/>
        <v>4.9000884996972208E-2</v>
      </c>
      <c r="F38" s="85">
        <f t="shared" si="8"/>
        <v>6.0392156862745017E-2</v>
      </c>
      <c r="G38" s="89">
        <v>82314900</v>
      </c>
      <c r="H38" s="88">
        <f t="shared" si="4"/>
        <v>11497.310936416128</v>
      </c>
      <c r="I38" s="92">
        <f t="shared" si="5"/>
        <v>275935.46247398708</v>
      </c>
      <c r="J38" s="153">
        <f t="shared" si="12"/>
        <v>68072700</v>
      </c>
      <c r="K38" s="154"/>
      <c r="L38" s="154"/>
      <c r="M38" s="154"/>
      <c r="N38" s="169">
        <f t="shared" si="0"/>
        <v>2438.569353059303</v>
      </c>
      <c r="O38" s="159">
        <f t="shared" si="1"/>
        <v>13902.783347803157</v>
      </c>
      <c r="P38" s="160">
        <f t="shared" si="11"/>
        <v>333666.8003472758</v>
      </c>
    </row>
    <row r="39" spans="1:16">
      <c r="A39" s="32">
        <f>Tabelle0!$A38</f>
        <v>39309</v>
      </c>
      <c r="B39" s="35">
        <f>Tabelle0!B38</f>
        <v>165100</v>
      </c>
      <c r="C39" s="42">
        <f>Tabelle0!G38</f>
        <v>938100</v>
      </c>
      <c r="D39" s="81">
        <f t="shared" si="2"/>
        <v>-0.10524091293322035</v>
      </c>
      <c r="E39" s="82">
        <f t="shared" si="10"/>
        <v>2.934463645255958E-2</v>
      </c>
      <c r="F39" s="85">
        <f t="shared" si="8"/>
        <v>5.9760506100316357E-2</v>
      </c>
      <c r="G39" s="89">
        <v>82314900</v>
      </c>
      <c r="H39" s="88">
        <f t="shared" si="4"/>
        <v>11396.478644814</v>
      </c>
      <c r="I39" s="92">
        <f t="shared" si="5"/>
        <v>273515.48747553601</v>
      </c>
      <c r="J39" s="153">
        <f t="shared" si="12"/>
        <v>68072700</v>
      </c>
      <c r="K39" s="154"/>
      <c r="L39" s="154"/>
      <c r="M39" s="154"/>
      <c r="N39" s="169">
        <f t="shared" ref="N39:N70" si="13">B39/J39*1000000</f>
        <v>2425.3481939162102</v>
      </c>
      <c r="O39" s="159">
        <f t="shared" ref="O39:O70" si="14">C39/J39*1000000</f>
        <v>13780.854880150193</v>
      </c>
      <c r="P39" s="160">
        <f t="shared" si="11"/>
        <v>330740.51712360466</v>
      </c>
    </row>
    <row r="40" spans="1:16">
      <c r="A40" s="32">
        <f>Tabelle0!$A39</f>
        <v>39340</v>
      </c>
      <c r="B40" s="35">
        <f>Tabelle0!B39</f>
        <v>164600</v>
      </c>
      <c r="C40" s="42">
        <f>Tabelle0!G39</f>
        <v>950100</v>
      </c>
      <c r="D40" s="81">
        <f t="shared" si="2"/>
        <v>0.15350175887431927</v>
      </c>
      <c r="E40" s="82">
        <f t="shared" si="10"/>
        <v>4.3473535485273253E-2</v>
      </c>
      <c r="F40" s="85">
        <f t="shared" si="8"/>
        <v>7.1742808798646251E-2</v>
      </c>
      <c r="G40" s="89">
        <v>82314900</v>
      </c>
      <c r="H40" s="88">
        <f t="shared" si="4"/>
        <v>11542.260271226716</v>
      </c>
      <c r="I40" s="92">
        <f t="shared" si="5"/>
        <v>277014.24650944117</v>
      </c>
      <c r="J40" s="153">
        <f t="shared" si="12"/>
        <v>68072700</v>
      </c>
      <c r="K40" s="154"/>
      <c r="L40" s="154"/>
      <c r="M40" s="154"/>
      <c r="N40" s="169">
        <f t="shared" si="13"/>
        <v>2418.003105503381</v>
      </c>
      <c r="O40" s="159">
        <f t="shared" si="14"/>
        <v>13957.137002058093</v>
      </c>
      <c r="P40" s="160">
        <f t="shared" si="11"/>
        <v>334971.28804939421</v>
      </c>
    </row>
    <row r="41" spans="1:16">
      <c r="A41" s="32">
        <f>Tabelle0!$A40</f>
        <v>39370</v>
      </c>
      <c r="B41" s="35">
        <f>Tabelle0!B40</f>
        <v>165800</v>
      </c>
      <c r="C41" s="42">
        <f>Tabelle0!G40</f>
        <v>940000</v>
      </c>
      <c r="D41" s="81">
        <f t="shared" si="2"/>
        <v>-0.12756551941900884</v>
      </c>
      <c r="E41" s="82">
        <f t="shared" si="10"/>
        <v>2.5953700684708279E-2</v>
      </c>
      <c r="F41" s="85">
        <f t="shared" si="8"/>
        <v>6.6848257859493776E-2</v>
      </c>
      <c r="G41" s="89">
        <v>82314900</v>
      </c>
      <c r="H41" s="88">
        <f t="shared" si="4"/>
        <v>11419.560735662681</v>
      </c>
      <c r="I41" s="92">
        <f t="shared" si="5"/>
        <v>274069.45765590435</v>
      </c>
      <c r="J41" s="153">
        <f t="shared" si="12"/>
        <v>68072700</v>
      </c>
      <c r="K41" s="154"/>
      <c r="L41" s="154"/>
      <c r="M41" s="154"/>
      <c r="N41" s="169">
        <f t="shared" si="13"/>
        <v>2435.6313176941712</v>
      </c>
      <c r="O41" s="159">
        <f t="shared" si="14"/>
        <v>13808.766216118944</v>
      </c>
      <c r="P41" s="160">
        <f t="shared" si="11"/>
        <v>331410.38918685465</v>
      </c>
    </row>
    <row r="42" spans="1:16">
      <c r="A42" s="32">
        <f>Tabelle0!$A41</f>
        <v>39401</v>
      </c>
      <c r="B42" s="35">
        <f>Tabelle0!B41</f>
        <v>167300</v>
      </c>
      <c r="C42" s="42">
        <f>Tabelle0!G41</f>
        <v>972200</v>
      </c>
      <c r="D42" s="81">
        <f t="shared" si="2"/>
        <v>0.4110638297872331</v>
      </c>
      <c r="E42" s="82">
        <f t="shared" si="10"/>
        <v>6.1771941784983735E-2</v>
      </c>
      <c r="F42" s="85">
        <f t="shared" si="8"/>
        <v>6.7882249560632602E-2</v>
      </c>
      <c r="G42" s="89">
        <v>82314900</v>
      </c>
      <c r="H42" s="88">
        <f t="shared" si="4"/>
        <v>11810.741433203466</v>
      </c>
      <c r="I42" s="92">
        <f t="shared" si="5"/>
        <v>283457.79439688317</v>
      </c>
      <c r="J42" s="153">
        <f t="shared" si="12"/>
        <v>68072700</v>
      </c>
      <c r="K42" s="154"/>
      <c r="L42" s="154"/>
      <c r="M42" s="154"/>
      <c r="N42" s="169">
        <f t="shared" si="13"/>
        <v>2457.6665829326585</v>
      </c>
      <c r="O42" s="159">
        <f t="shared" si="14"/>
        <v>14281.789909905146</v>
      </c>
      <c r="P42" s="160">
        <f t="shared" si="11"/>
        <v>342762.95783772354</v>
      </c>
    </row>
    <row r="43" spans="1:16">
      <c r="A43" s="32">
        <f>Tabelle0!$A42</f>
        <v>39446</v>
      </c>
      <c r="B43" s="35">
        <f>Tabelle0!B42</f>
        <v>171973</v>
      </c>
      <c r="C43" s="42">
        <f>Tabelle0!G42</f>
        <v>961670</v>
      </c>
      <c r="D43" s="81">
        <f t="shared" si="2"/>
        <v>-0.12997325653157787</v>
      </c>
      <c r="E43" s="82">
        <f t="shared" si="10"/>
        <v>4.5179871753070255E-2</v>
      </c>
      <c r="F43" s="85">
        <f t="shared" si="8"/>
        <v>4.5179871753070255E-2</v>
      </c>
      <c r="G43" s="89">
        <v>82314900</v>
      </c>
      <c r="H43" s="88">
        <f t="shared" si="4"/>
        <v>11682.818056026308</v>
      </c>
      <c r="I43" s="92">
        <f t="shared" si="5"/>
        <v>280387.63334463141</v>
      </c>
      <c r="J43" s="153">
        <f t="shared" si="12"/>
        <v>68072700</v>
      </c>
      <c r="K43" s="162" t="s">
        <v>5</v>
      </c>
      <c r="L43" s="154"/>
      <c r="M43" s="163" t="s">
        <v>188</v>
      </c>
      <c r="N43" s="169">
        <f t="shared" si="13"/>
        <v>2526.3137792389607</v>
      </c>
      <c r="O43" s="159">
        <f t="shared" si="14"/>
        <v>14127.102347930962</v>
      </c>
      <c r="P43" s="160">
        <f t="shared" si="11"/>
        <v>339050.45635034307</v>
      </c>
    </row>
    <row r="44" spans="1:16">
      <c r="A44" s="32">
        <f>Tabelle0!$A43</f>
        <v>39478</v>
      </c>
      <c r="B44" s="35">
        <f>Tabelle0!B43</f>
        <v>167906</v>
      </c>
      <c r="C44" s="42">
        <f>Tabelle0!G43</f>
        <v>960776</v>
      </c>
      <c r="D44" s="81">
        <f t="shared" si="2"/>
        <v>-1.1155593914752515E-2</v>
      </c>
      <c r="E44" s="82">
        <f t="shared" ref="E44:E55" si="15">(C44/C$43-1)*12/MONTH(A44)</f>
        <v>-1.1155593914752515E-2</v>
      </c>
      <c r="F44" s="85">
        <f t="shared" si="8"/>
        <v>5.0257979886313864E-2</v>
      </c>
      <c r="G44" s="89">
        <v>82217837</v>
      </c>
      <c r="H44" s="88">
        <f t="shared" si="4"/>
        <v>11685.736758071122</v>
      </c>
      <c r="I44" s="92">
        <f t="shared" si="5"/>
        <v>280457.68219370692</v>
      </c>
      <c r="J44" s="153">
        <f>G44-K44-L44-M44</f>
        <v>68247737</v>
      </c>
      <c r="K44" s="154">
        <v>2050800</v>
      </c>
      <c r="L44" s="154">
        <v>2141500</v>
      </c>
      <c r="M44" s="154">
        <v>9777800</v>
      </c>
      <c r="N44" s="169">
        <f t="shared" si="13"/>
        <v>2460.2427476826083</v>
      </c>
      <c r="O44" s="159">
        <f t="shared" si="14"/>
        <v>14077.770813118683</v>
      </c>
      <c r="P44" s="160">
        <f t="shared" si="11"/>
        <v>337866.4995148484</v>
      </c>
    </row>
    <row r="45" spans="1:16">
      <c r="A45" s="32">
        <f>Tabelle0!$A44</f>
        <v>39507</v>
      </c>
      <c r="B45" s="35">
        <f>Tabelle0!B44</f>
        <v>169425</v>
      </c>
      <c r="C45" s="42">
        <f>Tabelle0!G44</f>
        <v>957812</v>
      </c>
      <c r="D45" s="81">
        <f t="shared" si="2"/>
        <v>-3.7020075439020417E-2</v>
      </c>
      <c r="E45" s="82">
        <f t="shared" si="15"/>
        <v>-2.4070627138207179E-2</v>
      </c>
      <c r="F45" s="85">
        <f t="shared" si="8"/>
        <v>4.7132393134361017E-2</v>
      </c>
      <c r="G45" s="89">
        <v>82217837</v>
      </c>
      <c r="H45" s="88">
        <f t="shared" si="4"/>
        <v>11649.686186709096</v>
      </c>
      <c r="I45" s="92">
        <f t="shared" si="5"/>
        <v>279592.46848101832</v>
      </c>
      <c r="J45" s="153">
        <f t="shared" si="12"/>
        <v>68247737</v>
      </c>
      <c r="K45" s="154"/>
      <c r="L45" s="154"/>
      <c r="M45" s="154"/>
      <c r="N45" s="169">
        <f t="shared" si="13"/>
        <v>2482.4998959306154</v>
      </c>
      <c r="O45" s="159">
        <f t="shared" si="14"/>
        <v>14034.340801659107</v>
      </c>
      <c r="P45" s="160">
        <f t="shared" si="11"/>
        <v>336824.17923981859</v>
      </c>
    </row>
    <row r="46" spans="1:16">
      <c r="A46" s="32">
        <f>Tabelle0!$A45</f>
        <v>39538</v>
      </c>
      <c r="B46" s="35">
        <f>Tabelle0!B45</f>
        <v>170782</v>
      </c>
      <c r="C46" s="42">
        <f>Tabelle0!G45</f>
        <v>967371</v>
      </c>
      <c r="D46" s="81">
        <f t="shared" si="2"/>
        <v>0.11976045403482161</v>
      </c>
      <c r="E46" s="82">
        <f t="shared" si="15"/>
        <v>2.3712916073081125E-2</v>
      </c>
      <c r="F46" s="85">
        <f t="shared" si="8"/>
        <v>5.0462590943642027E-2</v>
      </c>
      <c r="G46" s="89">
        <v>82217837</v>
      </c>
      <c r="H46" s="88">
        <f t="shared" si="4"/>
        <v>11765.950495632718</v>
      </c>
      <c r="I46" s="92">
        <f t="shared" si="5"/>
        <v>282382.81189518527</v>
      </c>
      <c r="J46" s="153">
        <f t="shared" si="12"/>
        <v>68247737</v>
      </c>
      <c r="K46" s="154"/>
      <c r="L46" s="154"/>
      <c r="M46" s="154"/>
      <c r="N46" s="169">
        <f t="shared" si="13"/>
        <v>2502.383339098848</v>
      </c>
      <c r="O46" s="159">
        <f t="shared" si="14"/>
        <v>14174.404053866285</v>
      </c>
      <c r="P46" s="160">
        <f t="shared" si="11"/>
        <v>340185.69729279086</v>
      </c>
    </row>
    <row r="47" spans="1:16">
      <c r="A47" s="32">
        <f>Tabelle0!$A46</f>
        <v>39568</v>
      </c>
      <c r="B47" s="35">
        <f>Tabelle0!B46</f>
        <v>173582</v>
      </c>
      <c r="C47" s="42">
        <f>Tabelle0!G46</f>
        <v>956945</v>
      </c>
      <c r="D47" s="81">
        <f t="shared" si="2"/>
        <v>-0.1293319729452298</v>
      </c>
      <c r="E47" s="82">
        <f t="shared" si="15"/>
        <v>-1.473998357024775E-2</v>
      </c>
      <c r="F47" s="85">
        <f t="shared" si="8"/>
        <v>3.9253909643788054E-2</v>
      </c>
      <c r="G47" s="89">
        <v>82217837</v>
      </c>
      <c r="H47" s="88">
        <f t="shared" si="4"/>
        <v>11639.141029701377</v>
      </c>
      <c r="I47" s="92">
        <f t="shared" si="5"/>
        <v>279339.38471283304</v>
      </c>
      <c r="J47" s="153">
        <f t="shared" si="12"/>
        <v>68247737</v>
      </c>
      <c r="K47" s="154"/>
      <c r="L47" s="154"/>
      <c r="M47" s="154"/>
      <c r="N47" s="169">
        <f t="shared" si="13"/>
        <v>2543.4103404776629</v>
      </c>
      <c r="O47" s="159">
        <f t="shared" si="14"/>
        <v>14021.637083732168</v>
      </c>
      <c r="P47" s="160">
        <f t="shared" si="11"/>
        <v>336519.29000957205</v>
      </c>
    </row>
    <row r="48" spans="1:16">
      <c r="A48" s="32">
        <f>Tabelle0!$A47</f>
        <v>39599</v>
      </c>
      <c r="B48" s="35">
        <f>Tabelle0!B47</f>
        <v>174017</v>
      </c>
      <c r="C48" s="42">
        <f>Tabelle0!G47</f>
        <v>962117</v>
      </c>
      <c r="D48" s="81">
        <f t="shared" si="2"/>
        <v>6.4856391955649961E-2</v>
      </c>
      <c r="E48" s="82">
        <f t="shared" si="15"/>
        <v>1.1155593914752514E-3</v>
      </c>
      <c r="F48" s="85">
        <f t="shared" si="8"/>
        <v>3.5536540738348998E-2</v>
      </c>
      <c r="G48" s="89">
        <v>82217837</v>
      </c>
      <c r="H48" s="88">
        <f t="shared" si="4"/>
        <v>11702.047087422161</v>
      </c>
      <c r="I48" s="92">
        <f t="shared" si="5"/>
        <v>280849.13009813183</v>
      </c>
      <c r="J48" s="153">
        <f t="shared" si="12"/>
        <v>68247737</v>
      </c>
      <c r="K48" s="154"/>
      <c r="L48" s="154"/>
      <c r="M48" s="154"/>
      <c r="N48" s="169">
        <f t="shared" si="13"/>
        <v>2549.7841781918719</v>
      </c>
      <c r="O48" s="159">
        <f t="shared" si="14"/>
        <v>14097.419816279038</v>
      </c>
      <c r="P48" s="160">
        <f t="shared" si="11"/>
        <v>338338.07559069688</v>
      </c>
    </row>
    <row r="49" spans="1:16">
      <c r="A49" s="32">
        <f>Tabelle0!$A48</f>
        <v>39629</v>
      </c>
      <c r="B49" s="35">
        <f>Tabelle0!B48</f>
        <v>176243</v>
      </c>
      <c r="C49" s="42">
        <f>Tabelle0!G48</f>
        <v>972500</v>
      </c>
      <c r="D49" s="81">
        <f t="shared" si="2"/>
        <v>0.12950192128400229</v>
      </c>
      <c r="E49" s="82">
        <f t="shared" si="15"/>
        <v>2.2523318809986925E-2</v>
      </c>
      <c r="F49" s="85">
        <f t="shared" si="8"/>
        <v>3.2926181625066331E-2</v>
      </c>
      <c r="G49" s="89">
        <v>82217837</v>
      </c>
      <c r="H49" s="88">
        <f t="shared" si="4"/>
        <v>11828.333552486914</v>
      </c>
      <c r="I49" s="92">
        <f t="shared" si="5"/>
        <v>283880.00525968592</v>
      </c>
      <c r="J49" s="153">
        <f t="shared" si="12"/>
        <v>68247737</v>
      </c>
      <c r="K49" s="154"/>
      <c r="L49" s="154"/>
      <c r="M49" s="154"/>
      <c r="N49" s="169">
        <f t="shared" si="13"/>
        <v>2582.4006442880295</v>
      </c>
      <c r="O49" s="159">
        <f t="shared" si="14"/>
        <v>14249.556728891977</v>
      </c>
      <c r="P49" s="160">
        <f t="shared" si="11"/>
        <v>341989.36149340746</v>
      </c>
    </row>
    <row r="50" spans="1:16">
      <c r="A50" s="32">
        <f>Tabelle0!$A49</f>
        <v>39659</v>
      </c>
      <c r="B50" s="35">
        <f>Tabelle0!B49</f>
        <v>178195</v>
      </c>
      <c r="C50" s="42">
        <f>Tabelle0!G49</f>
        <v>952121</v>
      </c>
      <c r="D50" s="81">
        <f t="shared" si="2"/>
        <v>-0.25146323907455059</v>
      </c>
      <c r="E50" s="82">
        <f t="shared" si="15"/>
        <v>-1.7022174223709045E-2</v>
      </c>
      <c r="F50" s="85">
        <f t="shared" si="8"/>
        <v>6.0450126796280923E-3</v>
      </c>
      <c r="G50" s="89">
        <v>82217837</v>
      </c>
      <c r="H50" s="88">
        <f t="shared" si="4"/>
        <v>11580.467630156701</v>
      </c>
      <c r="I50" s="92">
        <f t="shared" si="5"/>
        <v>277931.22312376084</v>
      </c>
      <c r="J50" s="153">
        <f t="shared" si="12"/>
        <v>68247737</v>
      </c>
      <c r="K50" s="154"/>
      <c r="L50" s="154"/>
      <c r="M50" s="154"/>
      <c r="N50" s="169">
        <f t="shared" si="13"/>
        <v>2611.0023252492606</v>
      </c>
      <c r="O50" s="159">
        <f t="shared" si="14"/>
        <v>13950.953421356668</v>
      </c>
      <c r="P50" s="160">
        <f t="shared" si="11"/>
        <v>334822.88211256004</v>
      </c>
    </row>
    <row r="51" spans="1:16">
      <c r="A51" s="32">
        <f>Tabelle0!$A50</f>
        <v>39690</v>
      </c>
      <c r="B51" s="35">
        <f>Tabelle0!B50</f>
        <v>177233</v>
      </c>
      <c r="C51" s="42">
        <f>Tabelle0!G50</f>
        <v>953402</v>
      </c>
      <c r="D51" s="81">
        <f t="shared" si="2"/>
        <v>1.6145006779600735E-2</v>
      </c>
      <c r="E51" s="82">
        <f t="shared" si="15"/>
        <v>-1.28963157840008E-2</v>
      </c>
      <c r="F51" s="85">
        <f t="shared" si="8"/>
        <v>1.6311693849269782E-2</v>
      </c>
      <c r="G51" s="89">
        <v>82217837</v>
      </c>
      <c r="H51" s="88">
        <f t="shared" si="4"/>
        <v>11596.048190856687</v>
      </c>
      <c r="I51" s="92">
        <f t="shared" si="5"/>
        <v>278305.15658056049</v>
      </c>
      <c r="J51" s="153">
        <f t="shared" si="12"/>
        <v>68247737</v>
      </c>
      <c r="K51" s="154"/>
      <c r="L51" s="154"/>
      <c r="M51" s="154"/>
      <c r="N51" s="169">
        <f t="shared" si="13"/>
        <v>2596.9066197755396</v>
      </c>
      <c r="O51" s="159">
        <f t="shared" si="14"/>
        <v>13969.723274487475</v>
      </c>
      <c r="P51" s="160">
        <f t="shared" si="11"/>
        <v>335273.35858769936</v>
      </c>
    </row>
    <row r="52" spans="1:16">
      <c r="A52" s="32">
        <f>Tabelle0!$A51</f>
        <v>39721</v>
      </c>
      <c r="B52" s="35">
        <f>Tabelle0!B51</f>
        <v>177727</v>
      </c>
      <c r="C52" s="42">
        <f>Tabelle0!G51</f>
        <v>970798</v>
      </c>
      <c r="D52" s="81">
        <f t="shared" si="2"/>
        <v>0.21895485849620755</v>
      </c>
      <c r="E52" s="82">
        <f t="shared" si="15"/>
        <v>1.2655762025088299E-2</v>
      </c>
      <c r="F52" s="85">
        <f t="shared" si="8"/>
        <v>2.1785075255236208E-2</v>
      </c>
      <c r="G52" s="89">
        <v>82217837</v>
      </c>
      <c r="H52" s="88">
        <f t="shared" si="4"/>
        <v>11807.632448418704</v>
      </c>
      <c r="I52" s="92">
        <f t="shared" si="5"/>
        <v>283383.17876204889</v>
      </c>
      <c r="J52" s="153">
        <f t="shared" si="12"/>
        <v>68247737</v>
      </c>
      <c r="K52" s="154"/>
      <c r="L52" s="154"/>
      <c r="M52" s="154"/>
      <c r="N52" s="169">
        <f t="shared" si="13"/>
        <v>2604.1449550188017</v>
      </c>
      <c r="O52" s="159">
        <f t="shared" si="14"/>
        <v>14224.618173053856</v>
      </c>
      <c r="P52" s="160">
        <f t="shared" si="11"/>
        <v>341390.83615329256</v>
      </c>
    </row>
    <row r="53" spans="1:16">
      <c r="A53" s="32">
        <f>Tabelle0!$A52</f>
        <v>39751</v>
      </c>
      <c r="B53" s="35">
        <f>Tabelle0!B52</f>
        <v>188310</v>
      </c>
      <c r="C53" s="42">
        <f>Tabelle0!G52</f>
        <v>1011907</v>
      </c>
      <c r="D53" s="81">
        <f t="shared" si="2"/>
        <v>0.5081469059474788</v>
      </c>
      <c r="E53" s="82">
        <f t="shared" si="15"/>
        <v>6.2687200390986408E-2</v>
      </c>
      <c r="F53" s="85">
        <f t="shared" si="8"/>
        <v>7.6496808510638337E-2</v>
      </c>
      <c r="G53" s="89">
        <v>82217837</v>
      </c>
      <c r="H53" s="88">
        <f t="shared" si="4"/>
        <v>12307.63343968779</v>
      </c>
      <c r="I53" s="92">
        <f t="shared" si="5"/>
        <v>295383.20255250693</v>
      </c>
      <c r="J53" s="153">
        <f t="shared" si="12"/>
        <v>68247737</v>
      </c>
      <c r="K53" s="154"/>
      <c r="L53" s="154"/>
      <c r="M53" s="154"/>
      <c r="N53" s="169">
        <f t="shared" si="13"/>
        <v>2759.2123677302297</v>
      </c>
      <c r="O53" s="159">
        <f t="shared" si="14"/>
        <v>14826.967815797319</v>
      </c>
      <c r="P53" s="160">
        <f t="shared" si="11"/>
        <v>355847.22757913568</v>
      </c>
    </row>
    <row r="54" spans="1:16">
      <c r="A54" s="32">
        <f>Tabelle0!$A53</f>
        <v>39782</v>
      </c>
      <c r="B54" s="35">
        <f>Tabelle0!B53</f>
        <v>189567</v>
      </c>
      <c r="C54" s="42">
        <f>Tabelle0!G53</f>
        <v>1022360</v>
      </c>
      <c r="D54" s="81">
        <f t="shared" si="2"/>
        <v>0.12396000818257136</v>
      </c>
      <c r="E54" s="82">
        <f t="shared" si="15"/>
        <v>6.8846145483661539E-2</v>
      </c>
      <c r="F54" s="85">
        <f t="shared" si="8"/>
        <v>5.1594322155934957E-2</v>
      </c>
      <c r="G54" s="89">
        <v>82217837</v>
      </c>
      <c r="H54" s="88">
        <f t="shared" si="4"/>
        <v>12434.771301512104</v>
      </c>
      <c r="I54" s="92">
        <f t="shared" si="5"/>
        <v>298434.51123629051</v>
      </c>
      <c r="J54" s="153">
        <f t="shared" si="12"/>
        <v>68247737</v>
      </c>
      <c r="K54" s="154"/>
      <c r="L54" s="154"/>
      <c r="M54" s="154"/>
      <c r="N54" s="169">
        <f t="shared" si="13"/>
        <v>2777.6305608492194</v>
      </c>
      <c r="O54" s="159">
        <f t="shared" si="14"/>
        <v>14980.130403444731</v>
      </c>
      <c r="P54" s="160">
        <f t="shared" si="11"/>
        <v>359523.12968267355</v>
      </c>
    </row>
    <row r="55" spans="1:16">
      <c r="A55" s="32">
        <f>Tabelle0!$A54</f>
        <v>39812</v>
      </c>
      <c r="B55" s="35">
        <f>Tabelle0!B54</f>
        <v>195212</v>
      </c>
      <c r="C55" s="42">
        <f>Tabelle0!G54</f>
        <v>1028043</v>
      </c>
      <c r="D55" s="81">
        <f t="shared" si="2"/>
        <v>6.6704487656012112E-2</v>
      </c>
      <c r="E55" s="82">
        <f t="shared" si="15"/>
        <v>6.9018478272172334E-2</v>
      </c>
      <c r="F55" s="85">
        <f t="shared" si="8"/>
        <v>6.9018478272172334E-2</v>
      </c>
      <c r="G55" s="89">
        <v>82217837</v>
      </c>
      <c r="H55" s="88">
        <f t="shared" si="4"/>
        <v>12503.892555577691</v>
      </c>
      <c r="I55" s="92">
        <f t="shared" si="5"/>
        <v>300093.42133386456</v>
      </c>
      <c r="J55" s="153">
        <f t="shared" si="12"/>
        <v>68247737</v>
      </c>
      <c r="K55" s="162" t="s">
        <v>5</v>
      </c>
      <c r="L55" s="154"/>
      <c r="M55" s="163" t="s">
        <v>189</v>
      </c>
      <c r="N55" s="169">
        <f t="shared" si="13"/>
        <v>2860.3439261290087</v>
      </c>
      <c r="O55" s="159">
        <f t="shared" si="14"/>
        <v>15063.400563743233</v>
      </c>
      <c r="P55" s="160">
        <f t="shared" si="11"/>
        <v>361521.61352983757</v>
      </c>
    </row>
    <row r="56" spans="1:16" ht="13.9" customHeight="1">
      <c r="A56" s="32">
        <f>Tabelle0!$A55</f>
        <v>39843</v>
      </c>
      <c r="B56" s="35">
        <f>Tabelle0!B55</f>
        <v>177013</v>
      </c>
      <c r="C56" s="42">
        <f>Tabelle0!G55</f>
        <v>1068840</v>
      </c>
      <c r="D56" s="81">
        <f t="shared" si="2"/>
        <v>0.47620965270907956</v>
      </c>
      <c r="E56" s="82">
        <f t="shared" ref="E56:E67" si="16">(C56/C$55-1)*12/MONTH(A56)</f>
        <v>0.47620965270907956</v>
      </c>
      <c r="F56" s="85">
        <f t="shared" si="8"/>
        <v>0.11247574876974453</v>
      </c>
      <c r="G56" s="89">
        <v>82002356</v>
      </c>
      <c r="H56" s="88">
        <f t="shared" si="4"/>
        <v>13034.259649808109</v>
      </c>
      <c r="I56" s="92">
        <f t="shared" si="5"/>
        <v>312822.23159539461</v>
      </c>
      <c r="J56" s="153">
        <f>G56-K56-L56-M56</f>
        <v>68318756</v>
      </c>
      <c r="K56" s="154">
        <v>2048400</v>
      </c>
      <c r="L56" s="154">
        <v>2105800</v>
      </c>
      <c r="M56" s="154">
        <v>9529400</v>
      </c>
      <c r="N56" s="169">
        <f t="shared" si="13"/>
        <v>2590.9868733558319</v>
      </c>
      <c r="O56" s="159">
        <f t="shared" si="14"/>
        <v>15644.898452190786</v>
      </c>
      <c r="P56" s="160">
        <f t="shared" si="11"/>
        <v>375477.56285257888</v>
      </c>
    </row>
    <row r="57" spans="1:16">
      <c r="A57" s="32">
        <f>Tabelle0!$A56</f>
        <v>39872</v>
      </c>
      <c r="B57" s="35">
        <f>Tabelle0!B56</f>
        <v>177687</v>
      </c>
      <c r="C57" s="42">
        <f>Tabelle0!G56</f>
        <v>1086755</v>
      </c>
      <c r="D57" s="81">
        <f t="shared" si="2"/>
        <v>0.20113393959806913</v>
      </c>
      <c r="E57" s="82">
        <f t="shared" si="16"/>
        <v>0.34266270963374135</v>
      </c>
      <c r="F57" s="85">
        <f t="shared" si="8"/>
        <v>0.13462245200519507</v>
      </c>
      <c r="G57" s="89">
        <v>82002356</v>
      </c>
      <c r="H57" s="88">
        <f t="shared" si="4"/>
        <v>13252.728982567281</v>
      </c>
      <c r="I57" s="92">
        <f t="shared" si="5"/>
        <v>318065.49558161478</v>
      </c>
      <c r="J57" s="153">
        <f t="shared" si="12"/>
        <v>68318756</v>
      </c>
      <c r="K57" s="154"/>
      <c r="L57" s="154"/>
      <c r="M57" s="154"/>
      <c r="N57" s="169">
        <f t="shared" si="13"/>
        <v>2600.8523925699119</v>
      </c>
      <c r="O57" s="159">
        <f t="shared" si="14"/>
        <v>15907.125123882523</v>
      </c>
      <c r="P57" s="160">
        <f t="shared" si="11"/>
        <v>381771.00297318056</v>
      </c>
    </row>
    <row r="58" spans="1:16">
      <c r="A58" s="32">
        <f>Tabelle0!$A57</f>
        <v>39902</v>
      </c>
      <c r="B58" s="35">
        <f>Tabelle0!B57</f>
        <v>178984</v>
      </c>
      <c r="C58" s="42">
        <f>Tabelle0!G57</f>
        <v>1085369</v>
      </c>
      <c r="D58" s="81">
        <f t="shared" si="2"/>
        <v>-1.5304277413032086E-2</v>
      </c>
      <c r="E58" s="82">
        <f t="shared" si="16"/>
        <v>0.22304903588663105</v>
      </c>
      <c r="F58" s="85">
        <f t="shared" si="8"/>
        <v>0.12197802084205533</v>
      </c>
      <c r="G58" s="89">
        <v>82002356</v>
      </c>
      <c r="H58" s="88">
        <f t="shared" si="4"/>
        <v>13235.82702916487</v>
      </c>
      <c r="I58" s="92">
        <f t="shared" si="5"/>
        <v>317659.8486999569</v>
      </c>
      <c r="J58" s="153">
        <f t="shared" si="12"/>
        <v>68318756</v>
      </c>
      <c r="K58" s="154"/>
      <c r="L58" s="154"/>
      <c r="M58" s="154"/>
      <c r="N58" s="169">
        <f t="shared" si="13"/>
        <v>2619.8369302860256</v>
      </c>
      <c r="O58" s="159">
        <f t="shared" si="14"/>
        <v>15886.837869237548</v>
      </c>
      <c r="P58" s="160">
        <f t="shared" si="11"/>
        <v>381284.10886170116</v>
      </c>
    </row>
    <row r="59" spans="1:16">
      <c r="A59" s="32">
        <f>Tabelle0!$A58</f>
        <v>39933</v>
      </c>
      <c r="B59" s="35">
        <f>Tabelle0!B58</f>
        <v>180616</v>
      </c>
      <c r="C59" s="42">
        <f>Tabelle0!G58</f>
        <v>1102578</v>
      </c>
      <c r="D59" s="81">
        <f t="shared" si="2"/>
        <v>0.19026524619737728</v>
      </c>
      <c r="E59" s="82">
        <f t="shared" si="16"/>
        <v>0.21750549344725845</v>
      </c>
      <c r="F59" s="85">
        <f t="shared" si="8"/>
        <v>0.1521853398053179</v>
      </c>
      <c r="G59" s="89">
        <v>82002356</v>
      </c>
      <c r="H59" s="88">
        <f t="shared" si="4"/>
        <v>13445.686853192365</v>
      </c>
      <c r="I59" s="92">
        <f t="shared" si="5"/>
        <v>322696.48447661672</v>
      </c>
      <c r="J59" s="153">
        <f t="shared" si="12"/>
        <v>68318756</v>
      </c>
      <c r="K59" s="154"/>
      <c r="L59" s="154"/>
      <c r="M59" s="154"/>
      <c r="N59" s="169">
        <f t="shared" si="13"/>
        <v>2643.7249530714521</v>
      </c>
      <c r="O59" s="159">
        <f t="shared" si="14"/>
        <v>16138.730629111573</v>
      </c>
      <c r="P59" s="160">
        <f t="shared" si="11"/>
        <v>387329.53509867773</v>
      </c>
    </row>
    <row r="60" spans="1:16">
      <c r="A60" s="32">
        <f>Tabelle0!$A59</f>
        <v>39963</v>
      </c>
      <c r="B60" s="35">
        <f>Tabelle0!B59</f>
        <v>180729</v>
      </c>
      <c r="C60" s="42">
        <f>Tabelle0!G59</f>
        <v>1106185</v>
      </c>
      <c r="D60" s="81">
        <f t="shared" si="2"/>
        <v>3.9257086573466715E-2</v>
      </c>
      <c r="E60" s="82">
        <f t="shared" si="16"/>
        <v>0.18242505420493113</v>
      </c>
      <c r="F60" s="85">
        <f t="shared" si="8"/>
        <v>0.14974062406131483</v>
      </c>
      <c r="G60" s="89">
        <v>82002356</v>
      </c>
      <c r="H60" s="88">
        <f t="shared" si="4"/>
        <v>13489.67339426199</v>
      </c>
      <c r="I60" s="92">
        <f t="shared" si="5"/>
        <v>323752.16146228777</v>
      </c>
      <c r="J60" s="153">
        <f t="shared" si="12"/>
        <v>68318756</v>
      </c>
      <c r="K60" s="154"/>
      <c r="L60" s="154"/>
      <c r="M60" s="154"/>
      <c r="N60" s="169">
        <f t="shared" si="13"/>
        <v>2645.3789644530411</v>
      </c>
      <c r="O60" s="159">
        <f t="shared" si="14"/>
        <v>16191.527257902648</v>
      </c>
      <c r="P60" s="160">
        <f t="shared" si="11"/>
        <v>388596.65418966353</v>
      </c>
    </row>
    <row r="61" spans="1:16">
      <c r="A61" s="32">
        <f>Tabelle0!$A60</f>
        <v>39994</v>
      </c>
      <c r="B61" s="35">
        <f>Tabelle0!B60</f>
        <v>182231</v>
      </c>
      <c r="C61" s="42">
        <f>Tabelle0!G60</f>
        <v>1127444</v>
      </c>
      <c r="D61" s="81">
        <f t="shared" si="2"/>
        <v>0.23061965222815406</v>
      </c>
      <c r="E61" s="82">
        <f t="shared" si="16"/>
        <v>0.19337907071980442</v>
      </c>
      <c r="F61" s="85">
        <f t="shared" si="8"/>
        <v>0.15932544987146535</v>
      </c>
      <c r="G61" s="89">
        <v>82002356</v>
      </c>
      <c r="H61" s="88">
        <f t="shared" si="4"/>
        <v>13748.922043166662</v>
      </c>
      <c r="I61" s="92">
        <f t="shared" si="5"/>
        <v>329974.12903599988</v>
      </c>
      <c r="J61" s="153">
        <f t="shared" si="12"/>
        <v>68318756</v>
      </c>
      <c r="K61" s="154"/>
      <c r="L61" s="154"/>
      <c r="M61" s="154"/>
      <c r="N61" s="169">
        <f t="shared" si="13"/>
        <v>2667.3641422861974</v>
      </c>
      <c r="O61" s="159">
        <f t="shared" si="14"/>
        <v>16502.700956674329</v>
      </c>
      <c r="P61" s="160">
        <f t="shared" si="11"/>
        <v>396064.8229601839</v>
      </c>
    </row>
    <row r="62" spans="1:16">
      <c r="A62" s="32">
        <f>Tabelle0!$A61</f>
        <v>40024</v>
      </c>
      <c r="B62" s="35">
        <f>Tabelle0!B61</f>
        <v>185567</v>
      </c>
      <c r="C62" s="42">
        <f>Tabelle0!G61</f>
        <v>1133064</v>
      </c>
      <c r="D62" s="81">
        <f t="shared" si="2"/>
        <v>5.981671816959544E-2</v>
      </c>
      <c r="E62" s="82">
        <f t="shared" si="16"/>
        <v>0.17512497045357062</v>
      </c>
      <c r="F62" s="85">
        <f t="shared" si="8"/>
        <v>0.19004202196989661</v>
      </c>
      <c r="G62" s="89">
        <v>82002356</v>
      </c>
      <c r="H62" s="88">
        <f t="shared" si="4"/>
        <v>13817.456659415981</v>
      </c>
      <c r="I62" s="92">
        <f t="shared" si="5"/>
        <v>331618.9598259835</v>
      </c>
      <c r="J62" s="153">
        <f t="shared" si="12"/>
        <v>68318756</v>
      </c>
      <c r="K62" s="154"/>
      <c r="L62" s="154"/>
      <c r="M62" s="154"/>
      <c r="N62" s="169">
        <f t="shared" si="13"/>
        <v>2716.1940712152309</v>
      </c>
      <c r="O62" s="159">
        <f t="shared" si="14"/>
        <v>16584.962407687868</v>
      </c>
      <c r="P62" s="160">
        <f t="shared" si="11"/>
        <v>398039.09778450883</v>
      </c>
    </row>
    <row r="63" spans="1:16">
      <c r="A63" s="32">
        <f>Tabelle0!$A62</f>
        <v>40055</v>
      </c>
      <c r="B63" s="35">
        <f>Tabelle0!B62</f>
        <v>184203</v>
      </c>
      <c r="C63" s="42">
        <f>Tabelle0!G62</f>
        <v>1144357</v>
      </c>
      <c r="D63" s="81">
        <f t="shared" si="2"/>
        <v>0.11960136408887667</v>
      </c>
      <c r="E63" s="82">
        <f t="shared" si="16"/>
        <v>0.16971177275658689</v>
      </c>
      <c r="F63" s="85">
        <f t="shared" si="8"/>
        <v>0.20028802121245803</v>
      </c>
      <c r="G63" s="89">
        <v>82002356</v>
      </c>
      <c r="H63" s="88">
        <f t="shared" si="4"/>
        <v>13955.172214808072</v>
      </c>
      <c r="I63" s="92">
        <f t="shared" si="5"/>
        <v>334924.13315539371</v>
      </c>
      <c r="J63" s="153">
        <f t="shared" si="12"/>
        <v>68318756</v>
      </c>
      <c r="K63" s="154"/>
      <c r="L63" s="154"/>
      <c r="M63" s="154"/>
      <c r="N63" s="169">
        <f t="shared" si="13"/>
        <v>2696.2288364852543</v>
      </c>
      <c r="O63" s="159">
        <f t="shared" si="14"/>
        <v>16750.261084964721</v>
      </c>
      <c r="P63" s="160">
        <f t="shared" si="11"/>
        <v>402006.26603915333</v>
      </c>
    </row>
    <row r="64" spans="1:16">
      <c r="A64" s="32">
        <f>Tabelle0!$A63</f>
        <v>40086</v>
      </c>
      <c r="B64" s="35">
        <f>Tabelle0!B63</f>
        <v>184274</v>
      </c>
      <c r="C64" s="42">
        <f>Tabelle0!G63</f>
        <v>1164596</v>
      </c>
      <c r="D64" s="81">
        <f t="shared" si="2"/>
        <v>0.21223097337631636</v>
      </c>
      <c r="E64" s="82">
        <f t="shared" si="16"/>
        <v>0.17710413539770867</v>
      </c>
      <c r="F64" s="85">
        <f t="shared" si="8"/>
        <v>0.19962752292443953</v>
      </c>
      <c r="G64" s="89">
        <v>82002356</v>
      </c>
      <c r="H64" s="88">
        <f t="shared" si="4"/>
        <v>14201.98219670664</v>
      </c>
      <c r="I64" s="92">
        <f t="shared" si="5"/>
        <v>340847.57272095938</v>
      </c>
      <c r="J64" s="153">
        <f t="shared" si="12"/>
        <v>68318756</v>
      </c>
      <c r="K64" s="154"/>
      <c r="L64" s="154"/>
      <c r="M64" s="154"/>
      <c r="N64" s="169">
        <f t="shared" si="13"/>
        <v>2697.2680825745715</v>
      </c>
      <c r="O64" s="159">
        <f t="shared" si="14"/>
        <v>17046.50476949551</v>
      </c>
      <c r="P64" s="160">
        <f t="shared" si="11"/>
        <v>409116.11446789221</v>
      </c>
    </row>
    <row r="65" spans="1:16">
      <c r="A65" s="32">
        <f>Tabelle0!$A64</f>
        <v>40116</v>
      </c>
      <c r="B65" s="35">
        <f>Tabelle0!B64</f>
        <v>185037</v>
      </c>
      <c r="C65" s="42">
        <f>Tabelle0!G64</f>
        <v>1193081</v>
      </c>
      <c r="D65" s="81">
        <f t="shared" si="2"/>
        <v>0.2935095088768982</v>
      </c>
      <c r="E65" s="82">
        <f t="shared" si="16"/>
        <v>0.19264330383067635</v>
      </c>
      <c r="F65" s="85">
        <f t="shared" si="8"/>
        <v>0.17904214517737294</v>
      </c>
      <c r="G65" s="89">
        <v>82002356</v>
      </c>
      <c r="H65" s="88">
        <f t="shared" si="4"/>
        <v>14549.35026500946</v>
      </c>
      <c r="I65" s="92">
        <f t="shared" si="5"/>
        <v>349184.40636022703</v>
      </c>
      <c r="J65" s="153">
        <f t="shared" si="12"/>
        <v>68318756</v>
      </c>
      <c r="K65" s="154"/>
      <c r="L65" s="154"/>
      <c r="M65" s="154"/>
      <c r="N65" s="169">
        <f t="shared" si="13"/>
        <v>2708.4363187175131</v>
      </c>
      <c r="O65" s="159">
        <f t="shared" si="14"/>
        <v>17463.447373075705</v>
      </c>
      <c r="P65" s="160">
        <f t="shared" si="11"/>
        <v>419122.73695381696</v>
      </c>
    </row>
    <row r="66" spans="1:16">
      <c r="A66" s="32">
        <f>Tabelle0!$A65</f>
        <v>40147</v>
      </c>
      <c r="B66" s="35">
        <f>Tabelle0!B65</f>
        <v>186538</v>
      </c>
      <c r="C66" s="42">
        <f>Tabelle0!G65</f>
        <v>1218422</v>
      </c>
      <c r="D66" s="81">
        <f t="shared" si="2"/>
        <v>0.25487959325477494</v>
      </c>
      <c r="E66" s="82">
        <f t="shared" si="16"/>
        <v>0.20202090945435344</v>
      </c>
      <c r="F66" s="85">
        <f t="shared" si="8"/>
        <v>0.19177393481748117</v>
      </c>
      <c r="G66" s="89">
        <v>82002356</v>
      </c>
      <c r="H66" s="88">
        <f t="shared" si="4"/>
        <v>14858.377971481697</v>
      </c>
      <c r="I66" s="92">
        <f t="shared" si="5"/>
        <v>356601.07131556072</v>
      </c>
      <c r="J66" s="153">
        <f t="shared" si="12"/>
        <v>68318756</v>
      </c>
      <c r="K66" s="154"/>
      <c r="L66" s="154"/>
      <c r="M66" s="154"/>
      <c r="N66" s="169">
        <f t="shared" si="13"/>
        <v>2730.4068592818053</v>
      </c>
      <c r="O66" s="159">
        <f t="shared" si="14"/>
        <v>17834.370403348679</v>
      </c>
      <c r="P66" s="160">
        <f t="shared" si="11"/>
        <v>428024.8896803683</v>
      </c>
    </row>
    <row r="67" spans="1:16">
      <c r="A67" s="32">
        <f>Tabelle0!$A66</f>
        <v>40177</v>
      </c>
      <c r="B67" s="35">
        <f>Tabelle0!B66</f>
        <v>190802</v>
      </c>
      <c r="C67" s="42">
        <f>Tabelle0!G66</f>
        <v>1206739</v>
      </c>
      <c r="D67" s="81">
        <f t="shared" si="2"/>
        <v>-0.11506358223997903</v>
      </c>
      <c r="E67" s="82">
        <f t="shared" si="16"/>
        <v>0.17382152302967868</v>
      </c>
      <c r="F67" s="85">
        <f t="shared" si="8"/>
        <v>0.17382152302967868</v>
      </c>
      <c r="G67" s="89">
        <v>82002356</v>
      </c>
      <c r="H67" s="88">
        <f t="shared" si="4"/>
        <v>14715.906455175507</v>
      </c>
      <c r="I67" s="92">
        <f t="shared" si="5"/>
        <v>353181.75492421217</v>
      </c>
      <c r="J67" s="153">
        <f t="shared" si="12"/>
        <v>68318756</v>
      </c>
      <c r="K67" s="162" t="s">
        <v>5</v>
      </c>
      <c r="L67" s="154"/>
      <c r="M67" s="163" t="s">
        <v>189</v>
      </c>
      <c r="N67" s="169">
        <f t="shared" si="13"/>
        <v>2792.8201737162781</v>
      </c>
      <c r="O67" s="159">
        <f t="shared" si="14"/>
        <v>17663.363191215016</v>
      </c>
      <c r="P67" s="160">
        <f t="shared" si="11"/>
        <v>423920.71658916038</v>
      </c>
    </row>
    <row r="68" spans="1:16">
      <c r="A68" s="32">
        <f>Tabelle0!$A67</f>
        <v>40208</v>
      </c>
      <c r="B68" s="35">
        <f>Tabelle0!B67</f>
        <v>187887</v>
      </c>
      <c r="C68" s="42">
        <f>Tabelle0!G67</f>
        <v>1233669</v>
      </c>
      <c r="D68" s="81">
        <f t="shared" si="2"/>
        <v>0.26779610172539403</v>
      </c>
      <c r="E68" s="82">
        <f t="shared" ref="E68:E79" si="17">(C68/C$67-1)*12/MONTH(A68)</f>
        <v>0.26779610172539403</v>
      </c>
      <c r="F68" s="85">
        <f t="shared" si="8"/>
        <v>0.15421297855619165</v>
      </c>
      <c r="G68" s="89">
        <v>81802257</v>
      </c>
      <c r="H68" s="88">
        <f t="shared" si="4"/>
        <v>15081.112004036759</v>
      </c>
      <c r="I68" s="92">
        <f t="shared" si="5"/>
        <v>361946.68809688219</v>
      </c>
      <c r="J68" s="153">
        <f>G68-K68-L68-M68</f>
        <v>68320457</v>
      </c>
      <c r="K68" s="154">
        <v>2042500</v>
      </c>
      <c r="L68" s="154">
        <v>2074900</v>
      </c>
      <c r="M68" s="154">
        <v>9364400</v>
      </c>
      <c r="N68" s="169">
        <f t="shared" si="13"/>
        <v>2750.0840634013907</v>
      </c>
      <c r="O68" s="159">
        <f t="shared" si="14"/>
        <v>18057.095256256849</v>
      </c>
      <c r="P68" s="160">
        <f t="shared" si="11"/>
        <v>433370.28615016438</v>
      </c>
    </row>
    <row r="69" spans="1:16">
      <c r="A69" s="32">
        <f>Tabelle0!$A68</f>
        <v>40237</v>
      </c>
      <c r="B69" s="35">
        <f>Tabelle0!B68</f>
        <v>188517</v>
      </c>
      <c r="C69" s="42">
        <f>Tabelle0!G68</f>
        <v>1234982</v>
      </c>
      <c r="D69" s="81">
        <f t="shared" si="2"/>
        <v>1.2771659172761574E-2</v>
      </c>
      <c r="E69" s="82">
        <f t="shared" si="17"/>
        <v>0.1404263888048698</v>
      </c>
      <c r="F69" s="85">
        <f t="shared" si="8"/>
        <v>0.13639412747123325</v>
      </c>
      <c r="G69" s="89">
        <v>81802257</v>
      </c>
      <c r="H69" s="88">
        <f t="shared" si="4"/>
        <v>15097.162905908575</v>
      </c>
      <c r="I69" s="92">
        <f t="shared" si="5"/>
        <v>362331.90974180581</v>
      </c>
      <c r="J69" s="153">
        <f t="shared" si="12"/>
        <v>68320457</v>
      </c>
      <c r="K69" s="154"/>
      <c r="L69" s="154"/>
      <c r="M69" s="154"/>
      <c r="N69" s="169">
        <f t="shared" si="13"/>
        <v>2759.3053131948459</v>
      </c>
      <c r="O69" s="159">
        <f t="shared" si="14"/>
        <v>18076.313511778761</v>
      </c>
      <c r="P69" s="160">
        <f t="shared" si="11"/>
        <v>433831.52428269025</v>
      </c>
    </row>
    <row r="70" spans="1:16">
      <c r="A70" s="32">
        <f>Tabelle0!$A69</f>
        <v>40267</v>
      </c>
      <c r="B70" s="35">
        <f>Tabelle0!B69</f>
        <v>191435</v>
      </c>
      <c r="C70" s="42">
        <f>Tabelle0!G69</f>
        <v>1223257</v>
      </c>
      <c r="D70" s="81">
        <f t="shared" si="2"/>
        <v>-0.11392878600659717</v>
      </c>
      <c r="E70" s="82">
        <f t="shared" si="17"/>
        <v>5.4752518978834708E-2</v>
      </c>
      <c r="F70" s="85">
        <f t="shared" si="8"/>
        <v>0.12704250812396523</v>
      </c>
      <c r="G70" s="89">
        <v>81802257</v>
      </c>
      <c r="H70" s="88">
        <f t="shared" si="4"/>
        <v>14953.829452407406</v>
      </c>
      <c r="I70" s="92">
        <f t="shared" si="5"/>
        <v>358891.90685777774</v>
      </c>
      <c r="J70" s="153">
        <f t="shared" si="12"/>
        <v>68320457</v>
      </c>
      <c r="K70" s="154"/>
      <c r="L70" s="154"/>
      <c r="M70" s="154"/>
      <c r="N70" s="169">
        <f t="shared" si="13"/>
        <v>2802.01580033342</v>
      </c>
      <c r="O70" s="159">
        <f t="shared" si="14"/>
        <v>17904.695807289463</v>
      </c>
      <c r="P70" s="160">
        <f t="shared" si="11"/>
        <v>429712.69937494711</v>
      </c>
    </row>
    <row r="71" spans="1:16">
      <c r="A71" s="32">
        <f>Tabelle0!$A70</f>
        <v>40298</v>
      </c>
      <c r="B71" s="35">
        <f>Tabelle0!B70</f>
        <v>192053</v>
      </c>
      <c r="C71" s="42">
        <f>Tabelle0!G70</f>
        <v>1264582</v>
      </c>
      <c r="D71" s="81">
        <f t="shared" si="2"/>
        <v>0.40539314305987961</v>
      </c>
      <c r="E71" s="82">
        <f t="shared" si="17"/>
        <v>0.1437999434840509</v>
      </c>
      <c r="F71" s="85">
        <f t="shared" si="8"/>
        <v>0.14693200843840537</v>
      </c>
      <c r="G71" s="89">
        <v>81802257</v>
      </c>
      <c r="H71" s="88">
        <f t="shared" si="4"/>
        <v>15459.011112615144</v>
      </c>
      <c r="I71" s="92">
        <f t="shared" si="5"/>
        <v>371016.26670276345</v>
      </c>
      <c r="J71" s="153">
        <f t="shared" si="12"/>
        <v>68320457</v>
      </c>
      <c r="K71" s="154"/>
      <c r="L71" s="154"/>
      <c r="M71" s="154"/>
      <c r="N71" s="169">
        <f t="shared" ref="N71:N102" si="18">B71/J71*1000000</f>
        <v>2811.0614072736662</v>
      </c>
      <c r="O71" s="159">
        <f t="shared" ref="O71:O102" si="19">C71/J71*1000000</f>
        <v>18509.565883026808</v>
      </c>
      <c r="P71" s="160">
        <f t="shared" si="11"/>
        <v>444229.58119264338</v>
      </c>
    </row>
    <row r="72" spans="1:16">
      <c r="A72" s="32">
        <f>Tabelle0!$A71</f>
        <v>40328</v>
      </c>
      <c r="B72" s="35">
        <f>Tabelle0!B71</f>
        <v>193242</v>
      </c>
      <c r="C72" s="42">
        <f>Tabelle0!G71</f>
        <v>1278849</v>
      </c>
      <c r="D72" s="81">
        <f t="shared" ref="D72:D101" si="20">(C72/C71-1)*12</f>
        <v>0.13538386597310392</v>
      </c>
      <c r="E72" s="82">
        <f t="shared" si="17"/>
        <v>0.14341460746690055</v>
      </c>
      <c r="F72" s="85">
        <f t="shared" si="8"/>
        <v>0.15608962334510057</v>
      </c>
      <c r="G72" s="89">
        <v>81802257</v>
      </c>
      <c r="H72" s="88">
        <f t="shared" ref="H72:H101" si="21">C72/G72*1000000</f>
        <v>15633.419503327395</v>
      </c>
      <c r="I72" s="92">
        <f t="shared" si="5"/>
        <v>375202.0680798575</v>
      </c>
      <c r="J72" s="153">
        <f t="shared" si="12"/>
        <v>68320457</v>
      </c>
      <c r="K72" s="154"/>
      <c r="L72" s="154"/>
      <c r="M72" s="154"/>
      <c r="N72" s="169">
        <f t="shared" si="18"/>
        <v>2828.4646866457583</v>
      </c>
      <c r="O72" s="159">
        <f t="shared" si="19"/>
        <v>18718.390598587477</v>
      </c>
      <c r="P72" s="160">
        <f t="shared" si="11"/>
        <v>449241.37436609948</v>
      </c>
    </row>
    <row r="73" spans="1:16">
      <c r="A73" s="32">
        <f>Tabelle0!$A72</f>
        <v>40359</v>
      </c>
      <c r="B73" s="35">
        <f>Tabelle0!B72</f>
        <v>195503</v>
      </c>
      <c r="C73" s="42">
        <f>Tabelle0!G72</f>
        <v>1282614</v>
      </c>
      <c r="D73" s="81">
        <f t="shared" si="20"/>
        <v>3.5328643178359265E-2</v>
      </c>
      <c r="E73" s="82">
        <f t="shared" si="17"/>
        <v>0.12575213032809929</v>
      </c>
      <c r="F73" s="85">
        <f t="shared" si="8"/>
        <v>0.13762989558683181</v>
      </c>
      <c r="G73" s="89">
        <v>81802257</v>
      </c>
      <c r="H73" s="88">
        <f t="shared" si="21"/>
        <v>15679.445128268282</v>
      </c>
      <c r="I73" s="92">
        <f t="shared" si="5"/>
        <v>376306.68307843874</v>
      </c>
      <c r="J73" s="153">
        <f t="shared" si="12"/>
        <v>68320457</v>
      </c>
      <c r="K73" s="154"/>
      <c r="L73" s="154"/>
      <c r="M73" s="154"/>
      <c r="N73" s="169">
        <f t="shared" si="18"/>
        <v>2861.5587275711582</v>
      </c>
      <c r="O73" s="159">
        <f t="shared" si="19"/>
        <v>18773.498543781698</v>
      </c>
      <c r="P73" s="160">
        <f t="shared" si="11"/>
        <v>450563.96505076077</v>
      </c>
    </row>
    <row r="74" spans="1:16">
      <c r="A74" s="32">
        <f>Tabelle0!$A73</f>
        <v>40389</v>
      </c>
      <c r="B74" s="35">
        <f>Tabelle0!B73</f>
        <v>197160</v>
      </c>
      <c r="C74" s="42">
        <f>Tabelle0!G73</f>
        <v>1283161</v>
      </c>
      <c r="D74" s="81">
        <f t="shared" si="20"/>
        <v>5.1176737506377634E-3</v>
      </c>
      <c r="E74" s="82">
        <f t="shared" si="17"/>
        <v>0.10856460498678062</v>
      </c>
      <c r="F74" s="85">
        <f t="shared" si="8"/>
        <v>0.13247001052014706</v>
      </c>
      <c r="G74" s="89">
        <v>81802257</v>
      </c>
      <c r="H74" s="88">
        <f t="shared" si="21"/>
        <v>15686.131985331405</v>
      </c>
      <c r="I74" s="92">
        <f t="shared" si="5"/>
        <v>376467.16764795373</v>
      </c>
      <c r="J74" s="153">
        <f t="shared" si="12"/>
        <v>68320457</v>
      </c>
      <c r="K74" s="154"/>
      <c r="L74" s="154"/>
      <c r="M74" s="154"/>
      <c r="N74" s="169">
        <f t="shared" si="18"/>
        <v>2885.8120782183878</v>
      </c>
      <c r="O74" s="159">
        <f t="shared" si="19"/>
        <v>18781.504930507122</v>
      </c>
      <c r="P74" s="160">
        <f t="shared" si="11"/>
        <v>450756.11833217094</v>
      </c>
    </row>
    <row r="75" spans="1:16">
      <c r="A75" s="32">
        <f>Tabelle0!$A74</f>
        <v>40420</v>
      </c>
      <c r="B75" s="35">
        <f>Tabelle0!B74</f>
        <v>195821</v>
      </c>
      <c r="C75" s="42">
        <f>Tabelle0!G74</f>
        <v>1287092</v>
      </c>
      <c r="D75" s="81">
        <f t="shared" si="20"/>
        <v>3.6762339254388543E-2</v>
      </c>
      <c r="E75" s="82">
        <f t="shared" si="17"/>
        <v>9.9880338664781743E-2</v>
      </c>
      <c r="F75" s="85">
        <f t="shared" si="8"/>
        <v>0.124729433210091</v>
      </c>
      <c r="G75" s="89">
        <v>81802257</v>
      </c>
      <c r="H75" s="88">
        <f t="shared" si="21"/>
        <v>15734.186894134229</v>
      </c>
      <c r="I75" s="92">
        <f t="shared" si="5"/>
        <v>377620.48545922153</v>
      </c>
      <c r="J75" s="153">
        <f t="shared" si="12"/>
        <v>68320457</v>
      </c>
      <c r="K75" s="154"/>
      <c r="L75" s="154"/>
      <c r="M75" s="154"/>
      <c r="N75" s="169">
        <f t="shared" si="18"/>
        <v>2866.2132631811878</v>
      </c>
      <c r="O75" s="159">
        <f t="shared" si="19"/>
        <v>18839.042601837395</v>
      </c>
      <c r="P75" s="160">
        <f t="shared" si="11"/>
        <v>452137.02244409744</v>
      </c>
    </row>
    <row r="76" spans="1:16">
      <c r="A76" s="32">
        <f>Tabelle0!$A75</f>
        <v>40451</v>
      </c>
      <c r="B76" s="35">
        <f>Tabelle0!B75</f>
        <v>195435</v>
      </c>
      <c r="C76" s="42">
        <f>Tabelle0!G75</f>
        <v>1286512</v>
      </c>
      <c r="D76" s="81">
        <f t="shared" si="20"/>
        <v>-5.4075388550316461E-3</v>
      </c>
      <c r="E76" s="82">
        <f t="shared" si="17"/>
        <v>8.8141677695011175E-2</v>
      </c>
      <c r="F76" s="85">
        <f t="shared" si="8"/>
        <v>0.10468522989946738</v>
      </c>
      <c r="G76" s="89">
        <v>81802257</v>
      </c>
      <c r="H76" s="88">
        <f t="shared" si="21"/>
        <v>15727.096625219032</v>
      </c>
      <c r="I76" s="92">
        <f t="shared" si="5"/>
        <v>377450.31900525675</v>
      </c>
      <c r="J76" s="153">
        <f t="shared" si="12"/>
        <v>68320457</v>
      </c>
      <c r="K76" s="154"/>
      <c r="L76" s="154"/>
      <c r="M76" s="154"/>
      <c r="N76" s="169">
        <f t="shared" si="18"/>
        <v>2860.563418069642</v>
      </c>
      <c r="O76" s="159">
        <f t="shared" si="19"/>
        <v>18830.553197265646</v>
      </c>
      <c r="P76" s="160">
        <f t="shared" si="11"/>
        <v>451933.27673437551</v>
      </c>
    </row>
    <row r="77" spans="1:16">
      <c r="A77" s="32">
        <f>Tabelle0!$A76</f>
        <v>40481</v>
      </c>
      <c r="B77" s="35">
        <f>Tabelle0!B76</f>
        <v>195466</v>
      </c>
      <c r="C77" s="42">
        <f>Tabelle0!G76</f>
        <v>1288798</v>
      </c>
      <c r="D77" s="81">
        <f t="shared" si="20"/>
        <v>2.1322770405562075E-2</v>
      </c>
      <c r="E77" s="82">
        <f t="shared" si="17"/>
        <v>8.1600743822815153E-2</v>
      </c>
      <c r="F77" s="85">
        <f t="shared" si="8"/>
        <v>8.0226740682317388E-2</v>
      </c>
      <c r="G77" s="89">
        <v>81802257</v>
      </c>
      <c r="H77" s="88">
        <f t="shared" si="21"/>
        <v>15755.04206442617</v>
      </c>
      <c r="I77" s="92">
        <f t="shared" si="5"/>
        <v>378121.0095462281</v>
      </c>
      <c r="J77" s="153">
        <f t="shared" si="12"/>
        <v>68320457</v>
      </c>
      <c r="K77" s="154"/>
      <c r="L77" s="154"/>
      <c r="M77" s="154"/>
      <c r="N77" s="169">
        <f t="shared" si="18"/>
        <v>2861.0171621070976</v>
      </c>
      <c r="O77" s="159">
        <f t="shared" si="19"/>
        <v>18864.013160801896</v>
      </c>
      <c r="P77" s="160">
        <f t="shared" si="11"/>
        <v>452736.31585924549</v>
      </c>
    </row>
    <row r="78" spans="1:16">
      <c r="A78" s="32">
        <f>Tabelle0!$A77</f>
        <v>40512</v>
      </c>
      <c r="B78" s="35">
        <f>Tabelle0!B77</f>
        <v>196567</v>
      </c>
      <c r="C78" s="42">
        <f>Tabelle0!G77</f>
        <v>1316617</v>
      </c>
      <c r="D78" s="81">
        <f t="shared" si="20"/>
        <v>0.2590227483282872</v>
      </c>
      <c r="E78" s="82">
        <f t="shared" si="17"/>
        <v>9.9331263090783703E-2</v>
      </c>
      <c r="F78" s="85">
        <f t="shared" si="8"/>
        <v>8.0591945976024704E-2</v>
      </c>
      <c r="G78" s="89">
        <v>81802257</v>
      </c>
      <c r="H78" s="88">
        <f t="shared" si="21"/>
        <v>16095.118255722457</v>
      </c>
      <c r="I78" s="92">
        <f t="shared" si="5"/>
        <v>386282.83813733899</v>
      </c>
      <c r="J78" s="153">
        <f t="shared" si="12"/>
        <v>68320457</v>
      </c>
      <c r="K78" s="154"/>
      <c r="L78" s="154"/>
      <c r="M78" s="154"/>
      <c r="N78" s="169">
        <f t="shared" si="18"/>
        <v>2877.1323938889927</v>
      </c>
      <c r="O78" s="159">
        <f t="shared" si="19"/>
        <v>19271.197205252887</v>
      </c>
      <c r="P78" s="160">
        <f t="shared" si="11"/>
        <v>462508.73292606929</v>
      </c>
    </row>
    <row r="79" spans="1:16">
      <c r="A79" s="32">
        <f>Tabelle0!$A78</f>
        <v>40542</v>
      </c>
      <c r="B79" s="35">
        <f>Tabelle0!B78</f>
        <v>200381</v>
      </c>
      <c r="C79" s="42">
        <f>Tabelle0!G78</f>
        <v>1310565</v>
      </c>
      <c r="D79" s="81">
        <f t="shared" si="20"/>
        <v>-5.5159549056407187E-2</v>
      </c>
      <c r="E79" s="82">
        <f t="shared" si="17"/>
        <v>8.6038488853016348E-2</v>
      </c>
      <c r="F79" s="85">
        <f t="shared" si="8"/>
        <v>8.6038488853016348E-2</v>
      </c>
      <c r="G79" s="89">
        <v>81802257</v>
      </c>
      <c r="H79" s="88">
        <f t="shared" si="21"/>
        <v>16021.134966972855</v>
      </c>
      <c r="I79" s="92">
        <f t="shared" si="5"/>
        <v>384507.23920734855</v>
      </c>
      <c r="J79" s="153">
        <f t="shared" si="12"/>
        <v>68320457</v>
      </c>
      <c r="K79" s="162" t="s">
        <v>5</v>
      </c>
      <c r="L79" s="154"/>
      <c r="M79" s="163" t="s">
        <v>190</v>
      </c>
      <c r="N79" s="169">
        <f t="shared" si="18"/>
        <v>2932.957547400481</v>
      </c>
      <c r="O79" s="159">
        <f t="shared" si="19"/>
        <v>19182.614659617982</v>
      </c>
      <c r="P79" s="160">
        <f t="shared" si="11"/>
        <v>460382.75183083158</v>
      </c>
    </row>
    <row r="80" spans="1:16">
      <c r="A80" s="32">
        <f>Tabelle0!$A79</f>
        <v>40573</v>
      </c>
      <c r="B80" s="35">
        <f>Tabelle0!B79</f>
        <v>197584</v>
      </c>
      <c r="C80" s="42">
        <f>Tabelle0!G79</f>
        <v>1322016</v>
      </c>
      <c r="D80" s="81">
        <f t="shared" si="20"/>
        <v>0.10484943516727618</v>
      </c>
      <c r="E80" s="82">
        <f t="shared" ref="E80:E91" si="22">(C80/C$79-1)*12/MONTH(A80)</f>
        <v>0.10484943516727618</v>
      </c>
      <c r="F80" s="85">
        <f t="shared" si="8"/>
        <v>7.1613212296004924E-2</v>
      </c>
      <c r="G80" s="89">
        <v>81751602</v>
      </c>
      <c r="H80" s="88">
        <f t="shared" si="21"/>
        <v>16171.132646428141</v>
      </c>
      <c r="I80" s="92">
        <f t="shared" si="5"/>
        <v>388107.18351427536</v>
      </c>
      <c r="J80" s="153">
        <f>G80-K80-L80-M80</f>
        <v>68410602</v>
      </c>
      <c r="K80" s="154">
        <v>2039000</v>
      </c>
      <c r="L80" s="154">
        <v>2060700</v>
      </c>
      <c r="M80" s="154">
        <v>9241300</v>
      </c>
      <c r="N80" s="169">
        <f t="shared" si="18"/>
        <v>2888.2072986289463</v>
      </c>
      <c r="O80" s="159">
        <f t="shared" si="19"/>
        <v>19324.723966030881</v>
      </c>
      <c r="P80" s="160">
        <f>O80*24</f>
        <v>463793.3751847411</v>
      </c>
    </row>
    <row r="81" spans="1:16">
      <c r="A81" s="32">
        <f>Tabelle0!$A80</f>
        <v>40602</v>
      </c>
      <c r="B81" s="35">
        <f>Tabelle0!B80</f>
        <v>197407</v>
      </c>
      <c r="C81" s="42">
        <f>Tabelle0!G80</f>
        <v>1303234</v>
      </c>
      <c r="D81" s="81">
        <f t="shared" si="20"/>
        <v>-0.1704850773364317</v>
      </c>
      <c r="E81" s="82">
        <f t="shared" si="22"/>
        <v>-3.3562623753876863E-2</v>
      </c>
      <c r="F81" s="85">
        <f t="shared" si="8"/>
        <v>5.5265582818211145E-2</v>
      </c>
      <c r="G81" s="89">
        <v>81751602</v>
      </c>
      <c r="H81" s="88">
        <f t="shared" si="21"/>
        <v>15941.387913107807</v>
      </c>
      <c r="I81" s="92">
        <f t="shared" si="5"/>
        <v>382593.30991458736</v>
      </c>
      <c r="J81" s="153">
        <f>J80</f>
        <v>68410602</v>
      </c>
      <c r="K81" s="154"/>
      <c r="L81" s="154"/>
      <c r="M81" s="154"/>
      <c r="N81" s="169">
        <f t="shared" si="18"/>
        <v>2885.6199803650316</v>
      </c>
      <c r="O81" s="159">
        <f t="shared" si="19"/>
        <v>19050.175877709717</v>
      </c>
      <c r="P81" s="160">
        <f t="shared" ref="P81:P101" si="23">O81*24</f>
        <v>457204.22106503323</v>
      </c>
    </row>
    <row r="82" spans="1:16">
      <c r="A82" s="32">
        <f>Tabelle0!$A81</f>
        <v>40632</v>
      </c>
      <c r="B82" s="35">
        <f>Tabelle0!B81</f>
        <v>198022</v>
      </c>
      <c r="C82" s="42">
        <f>Tabelle0!G81</f>
        <v>1306609</v>
      </c>
      <c r="D82" s="81">
        <f t="shared" si="20"/>
        <v>3.1076537291076178E-2</v>
      </c>
      <c r="E82" s="82">
        <f t="shared" si="22"/>
        <v>-1.2074181746041024E-2</v>
      </c>
      <c r="F82" s="85">
        <f t="shared" si="8"/>
        <v>6.8139401613888095E-2</v>
      </c>
      <c r="G82" s="89">
        <v>81751602</v>
      </c>
      <c r="H82" s="88">
        <f t="shared" si="21"/>
        <v>15982.671507770576</v>
      </c>
      <c r="I82" s="92">
        <f t="shared" si="5"/>
        <v>383584.11618649383</v>
      </c>
      <c r="J82" s="153">
        <f t="shared" ref="J82:J146" si="24">J81</f>
        <v>68410602</v>
      </c>
      <c r="K82" s="154"/>
      <c r="L82" s="154"/>
      <c r="M82" s="154"/>
      <c r="N82" s="169">
        <f t="shared" si="18"/>
        <v>2894.6098150108373</v>
      </c>
      <c r="O82" s="159">
        <f t="shared" si="19"/>
        <v>19099.510336131818</v>
      </c>
      <c r="P82" s="160">
        <f t="shared" si="23"/>
        <v>458388.24806716363</v>
      </c>
    </row>
    <row r="83" spans="1:16">
      <c r="A83" s="32">
        <f>Tabelle0!$A82</f>
        <v>40663</v>
      </c>
      <c r="B83" s="35">
        <f>Tabelle0!B82</f>
        <v>199548</v>
      </c>
      <c r="C83" s="42">
        <f>Tabelle0!G82</f>
        <v>1313781</v>
      </c>
      <c r="D83" s="81">
        <f t="shared" si="20"/>
        <v>6.5868213061444081E-2</v>
      </c>
      <c r="E83" s="82">
        <f t="shared" si="22"/>
        <v>7.361710407343347E-3</v>
      </c>
      <c r="F83" s="85">
        <f t="shared" ref="F83:F101" si="25">C83/C71-1</f>
        <v>3.8905345798058155E-2</v>
      </c>
      <c r="G83" s="89">
        <v>81751602</v>
      </c>
      <c r="H83" s="88">
        <f t="shared" si="21"/>
        <v>16070.400675450985</v>
      </c>
      <c r="I83" s="92">
        <f t="shared" si="5"/>
        <v>385689.61621082365</v>
      </c>
      <c r="J83" s="153">
        <f t="shared" si="24"/>
        <v>68410602</v>
      </c>
      <c r="K83" s="154"/>
      <c r="L83" s="154"/>
      <c r="M83" s="154"/>
      <c r="N83" s="169">
        <f t="shared" si="18"/>
        <v>2916.9162990262826</v>
      </c>
      <c r="O83" s="159">
        <f t="shared" si="19"/>
        <v>19204.347887480952</v>
      </c>
      <c r="P83" s="160">
        <f t="shared" si="23"/>
        <v>460904.34929954284</v>
      </c>
    </row>
    <row r="84" spans="1:16">
      <c r="A84" s="32">
        <f>Tabelle0!$A83</f>
        <v>40693</v>
      </c>
      <c r="B84" s="35">
        <f>Tabelle0!B83</f>
        <v>200942</v>
      </c>
      <c r="C84" s="42">
        <f>Tabelle0!G83</f>
        <v>1316972</v>
      </c>
      <c r="D84" s="81">
        <f t="shared" si="20"/>
        <v>2.9146410246455368E-2</v>
      </c>
      <c r="E84" s="82">
        <f t="shared" si="22"/>
        <v>1.173295487060937E-2</v>
      </c>
      <c r="F84" s="85">
        <f t="shared" si="25"/>
        <v>2.9810399820463518E-2</v>
      </c>
      <c r="G84" s="89">
        <v>81751602</v>
      </c>
      <c r="H84" s="88">
        <f t="shared" si="21"/>
        <v>16109.43354969362</v>
      </c>
      <c r="I84" s="92">
        <f t="shared" si="5"/>
        <v>386626.4051926469</v>
      </c>
      <c r="J84" s="153">
        <f t="shared" si="24"/>
        <v>68410602</v>
      </c>
      <c r="K84" s="154"/>
      <c r="L84" s="154"/>
      <c r="M84" s="154"/>
      <c r="N84" s="169">
        <f t="shared" si="18"/>
        <v>2937.2932575567747</v>
      </c>
      <c r="O84" s="159">
        <f t="shared" si="19"/>
        <v>19250.992704317967</v>
      </c>
      <c r="P84" s="160">
        <f t="shared" si="23"/>
        <v>462023.82490363123</v>
      </c>
    </row>
    <row r="85" spans="1:16">
      <c r="A85" s="32">
        <f>Tabelle0!$A84</f>
        <v>40724</v>
      </c>
      <c r="B85" s="35">
        <f>Tabelle0!B84</f>
        <v>203491</v>
      </c>
      <c r="C85" s="42">
        <f>Tabelle0!G84</f>
        <v>1327552</v>
      </c>
      <c r="D85" s="81">
        <f t="shared" si="20"/>
        <v>9.6402960731132303E-2</v>
      </c>
      <c r="E85" s="82">
        <f t="shared" si="22"/>
        <v>2.5923170540949947E-2</v>
      </c>
      <c r="F85" s="85">
        <f t="shared" si="25"/>
        <v>3.5036261883933939E-2</v>
      </c>
      <c r="G85" s="89">
        <v>81751602</v>
      </c>
      <c r="H85" s="88">
        <f t="shared" si="21"/>
        <v>16238.849973851276</v>
      </c>
      <c r="I85" s="92">
        <f t="shared" si="5"/>
        <v>389732.39937243063</v>
      </c>
      <c r="J85" s="153">
        <f t="shared" si="24"/>
        <v>68410602</v>
      </c>
      <c r="K85" s="154"/>
      <c r="L85" s="154"/>
      <c r="M85" s="154"/>
      <c r="N85" s="169">
        <f t="shared" si="18"/>
        <v>2974.5535640806088</v>
      </c>
      <c r="O85" s="159">
        <f t="shared" si="19"/>
        <v>19405.647095460437</v>
      </c>
      <c r="P85" s="160">
        <f t="shared" si="23"/>
        <v>465735.5302910505</v>
      </c>
    </row>
    <row r="86" spans="1:16">
      <c r="A86" s="32">
        <f>Tabelle0!$A85</f>
        <v>40754</v>
      </c>
      <c r="B86" s="35">
        <f>Tabelle0!B85</f>
        <v>205505</v>
      </c>
      <c r="C86" s="42">
        <f>Tabelle0!G85</f>
        <v>1325201</v>
      </c>
      <c r="D86" s="81">
        <f t="shared" si="20"/>
        <v>-2.1251144964566482E-2</v>
      </c>
      <c r="E86" s="82">
        <f t="shared" si="22"/>
        <v>1.9144632821939948E-2</v>
      </c>
      <c r="F86" s="85">
        <f t="shared" si="25"/>
        <v>3.2762841139966081E-2</v>
      </c>
      <c r="G86" s="89">
        <v>81751602</v>
      </c>
      <c r="H86" s="88">
        <f t="shared" si="21"/>
        <v>16210.092127613596</v>
      </c>
      <c r="I86" s="92">
        <f t="shared" ref="I86:I101" si="26">H86*24</f>
        <v>389042.21106272633</v>
      </c>
      <c r="J86" s="153">
        <f t="shared" si="24"/>
        <v>68410602</v>
      </c>
      <c r="K86" s="154"/>
      <c r="L86" s="154"/>
      <c r="M86" s="154"/>
      <c r="N86" s="169">
        <f t="shared" si="18"/>
        <v>3003.9934453434571</v>
      </c>
      <c r="O86" s="159">
        <f t="shared" si="19"/>
        <v>19371.281077164032</v>
      </c>
      <c r="P86" s="160">
        <f t="shared" si="23"/>
        <v>464910.74585193675</v>
      </c>
    </row>
    <row r="87" spans="1:16">
      <c r="A87" s="32">
        <f>Tabelle0!$A86</f>
        <v>40785</v>
      </c>
      <c r="B87" s="35">
        <f>Tabelle0!B86</f>
        <v>204517</v>
      </c>
      <c r="C87" s="42">
        <f>Tabelle0!G86</f>
        <v>1336407</v>
      </c>
      <c r="D87" s="81">
        <f t="shared" si="20"/>
        <v>0.1014729086380104</v>
      </c>
      <c r="E87" s="82">
        <f t="shared" si="22"/>
        <v>2.9577319705623162E-2</v>
      </c>
      <c r="F87" s="85">
        <f t="shared" si="25"/>
        <v>3.8315054401705462E-2</v>
      </c>
      <c r="G87" s="89">
        <v>81751602</v>
      </c>
      <c r="H87" s="88">
        <f t="shared" si="21"/>
        <v>16347.165894070185</v>
      </c>
      <c r="I87" s="92">
        <f t="shared" si="26"/>
        <v>392331.98145768442</v>
      </c>
      <c r="J87" s="153">
        <f t="shared" si="24"/>
        <v>68410602</v>
      </c>
      <c r="K87" s="154"/>
      <c r="L87" s="154"/>
      <c r="M87" s="154"/>
      <c r="N87" s="169">
        <f t="shared" si="18"/>
        <v>2989.5512394409275</v>
      </c>
      <c r="O87" s="159">
        <f t="shared" si="19"/>
        <v>19535.086096742725</v>
      </c>
      <c r="P87" s="160">
        <f t="shared" si="23"/>
        <v>468842.06632182538</v>
      </c>
    </row>
    <row r="88" spans="1:16">
      <c r="A88" s="32">
        <f>Tabelle0!$A87</f>
        <v>40816</v>
      </c>
      <c r="B88" s="35">
        <f>Tabelle0!B87</f>
        <v>205811</v>
      </c>
      <c r="C88" s="42">
        <f>Tabelle0!G87</f>
        <v>1346348</v>
      </c>
      <c r="D88" s="81">
        <f t="shared" si="20"/>
        <v>8.9263225948381653E-2</v>
      </c>
      <c r="E88" s="82">
        <f t="shared" si="22"/>
        <v>3.6404654989768893E-2</v>
      </c>
      <c r="F88" s="85">
        <f t="shared" si="25"/>
        <v>4.6510254082356095E-2</v>
      </c>
      <c r="G88" s="89">
        <v>81751602</v>
      </c>
      <c r="H88" s="88">
        <f t="shared" si="21"/>
        <v>16468.765957638359</v>
      </c>
      <c r="I88" s="92">
        <f t="shared" si="26"/>
        <v>395250.38298332063</v>
      </c>
      <c r="J88" s="153">
        <f t="shared" si="24"/>
        <v>68410602</v>
      </c>
      <c r="K88" s="154"/>
      <c r="L88" s="154"/>
      <c r="M88" s="154"/>
      <c r="N88" s="169">
        <f t="shared" si="18"/>
        <v>3008.4664362403946</v>
      </c>
      <c r="O88" s="159">
        <f t="shared" si="19"/>
        <v>19680.399830423947</v>
      </c>
      <c r="P88" s="160">
        <f t="shared" si="23"/>
        <v>472329.59593017469</v>
      </c>
    </row>
    <row r="89" spans="1:16">
      <c r="A89" s="32">
        <f>Tabelle0!$A88</f>
        <v>40846</v>
      </c>
      <c r="B89" s="35">
        <f>Tabelle0!B88</f>
        <v>207572</v>
      </c>
      <c r="C89" s="42">
        <f>Tabelle0!G88</f>
        <v>1357423</v>
      </c>
      <c r="D89" s="81">
        <f t="shared" si="20"/>
        <v>9.8711477270365222E-2</v>
      </c>
      <c r="E89" s="82">
        <f t="shared" si="22"/>
        <v>4.2904854013345338E-2</v>
      </c>
      <c r="F89" s="85">
        <f t="shared" si="25"/>
        <v>5.3247289334713344E-2</v>
      </c>
      <c r="G89" s="89">
        <v>81751602</v>
      </c>
      <c r="H89" s="88">
        <f t="shared" si="21"/>
        <v>16604.237309013221</v>
      </c>
      <c r="I89" s="92">
        <f t="shared" si="26"/>
        <v>398501.69541631732</v>
      </c>
      <c r="J89" s="153">
        <f t="shared" si="24"/>
        <v>68410602</v>
      </c>
      <c r="K89" s="154"/>
      <c r="L89" s="154"/>
      <c r="M89" s="154"/>
      <c r="N89" s="169">
        <f t="shared" si="18"/>
        <v>3034.2080603237491</v>
      </c>
      <c r="O89" s="159">
        <f t="shared" si="19"/>
        <v>19842.289942134994</v>
      </c>
      <c r="P89" s="160">
        <f t="shared" si="23"/>
        <v>476214.95861123985</v>
      </c>
    </row>
    <row r="90" spans="1:16">
      <c r="A90" s="32">
        <f>Tabelle0!$A89</f>
        <v>40877</v>
      </c>
      <c r="B90" s="35">
        <f>Tabelle0!B89</f>
        <v>209086</v>
      </c>
      <c r="C90" s="42">
        <f>Tabelle0!G89</f>
        <v>1380538</v>
      </c>
      <c r="D90" s="81">
        <f t="shared" si="20"/>
        <v>0.20434308244372001</v>
      </c>
      <c r="E90" s="82">
        <f t="shared" si="22"/>
        <v>5.8245246758597796E-2</v>
      </c>
      <c r="F90" s="85">
        <f t="shared" si="25"/>
        <v>4.8549426294814735E-2</v>
      </c>
      <c r="G90" s="89">
        <v>81751602</v>
      </c>
      <c r="H90" s="88">
        <f t="shared" si="21"/>
        <v>16886.984061792453</v>
      </c>
      <c r="I90" s="92">
        <f t="shared" si="26"/>
        <v>405287.6174830189</v>
      </c>
      <c r="J90" s="153">
        <f t="shared" si="24"/>
        <v>68410602</v>
      </c>
      <c r="K90" s="154"/>
      <c r="L90" s="154"/>
      <c r="M90" s="154"/>
      <c r="N90" s="169">
        <f t="shared" si="18"/>
        <v>3056.3391329314718</v>
      </c>
      <c r="O90" s="159">
        <f t="shared" si="19"/>
        <v>20180.176166261481</v>
      </c>
      <c r="P90" s="160">
        <f t="shared" si="23"/>
        <v>484324.22799027554</v>
      </c>
    </row>
    <row r="91" spans="1:16">
      <c r="A91" s="32">
        <f>Tabelle0!$A90</f>
        <v>40907</v>
      </c>
      <c r="B91" s="35">
        <f>Tabelle0!B90</f>
        <v>212619</v>
      </c>
      <c r="C91" s="42">
        <f>Tabelle0!G90</f>
        <v>1383015</v>
      </c>
      <c r="D91" s="81">
        <f t="shared" si="20"/>
        <v>2.1530736567917153E-2</v>
      </c>
      <c r="E91" s="82">
        <f t="shared" si="22"/>
        <v>5.5281500726785726E-2</v>
      </c>
      <c r="F91" s="85">
        <f t="shared" si="25"/>
        <v>5.5281500726785726E-2</v>
      </c>
      <c r="G91" s="89">
        <v>81751602</v>
      </c>
      <c r="H91" s="88">
        <f t="shared" si="21"/>
        <v>16917.283162230877</v>
      </c>
      <c r="I91" s="92">
        <f t="shared" si="26"/>
        <v>406014.79589354107</v>
      </c>
      <c r="J91" s="153">
        <f t="shared" si="24"/>
        <v>68410602</v>
      </c>
      <c r="K91" s="162" t="s">
        <v>5</v>
      </c>
      <c r="L91" s="154"/>
      <c r="M91" s="163" t="s">
        <v>239</v>
      </c>
      <c r="N91" s="169">
        <f t="shared" si="18"/>
        <v>3107.983174888594</v>
      </c>
      <c r="O91" s="159">
        <f t="shared" si="19"/>
        <v>20216.384004338979</v>
      </c>
      <c r="P91" s="160">
        <f t="shared" si="23"/>
        <v>485193.2161041355</v>
      </c>
    </row>
    <row r="92" spans="1:16">
      <c r="A92" s="32">
        <f>Tabelle0!$A91</f>
        <v>40938</v>
      </c>
      <c r="B92" s="35">
        <f>Tabelle0!B91</f>
        <v>209566</v>
      </c>
      <c r="C92" s="42">
        <f>Tabelle0!G91</f>
        <v>1380460</v>
      </c>
      <c r="D92" s="81">
        <f t="shared" si="20"/>
        <v>-2.2168956952744789E-2</v>
      </c>
      <c r="E92" s="82">
        <f t="shared" ref="E92:E101" si="27">(C92/C$91-1)*12/MONTH(A92)</f>
        <v>-2.2168956952744789E-2</v>
      </c>
      <c r="F92" s="85">
        <f t="shared" si="25"/>
        <v>4.4208239537191663E-2</v>
      </c>
      <c r="G92" s="89">
        <v>81843743</v>
      </c>
      <c r="H92" s="88">
        <f t="shared" si="21"/>
        <v>16867.019388397228</v>
      </c>
      <c r="I92" s="92">
        <f t="shared" si="26"/>
        <v>404808.4653215335</v>
      </c>
      <c r="J92" s="153">
        <f>G92-K92-L92-M92</f>
        <v>68624443</v>
      </c>
      <c r="K92" s="154">
        <v>2022100</v>
      </c>
      <c r="L92" s="154">
        <v>2067600</v>
      </c>
      <c r="M92" s="154">
        <v>9129600</v>
      </c>
      <c r="N92" s="169">
        <f t="shared" si="18"/>
        <v>3053.8098502307698</v>
      </c>
      <c r="O92" s="159">
        <f t="shared" si="19"/>
        <v>20116.155988326198</v>
      </c>
      <c r="P92" s="160">
        <f t="shared" si="23"/>
        <v>482787.74371982878</v>
      </c>
    </row>
    <row r="93" spans="1:16">
      <c r="A93" s="32">
        <f>Tabelle0!$A92</f>
        <v>40968</v>
      </c>
      <c r="B93" s="35">
        <f>Tabelle0!B92</f>
        <v>209434</v>
      </c>
      <c r="C93" s="42">
        <f>Tabelle0!G92</f>
        <v>1389733</v>
      </c>
      <c r="D93" s="81">
        <f t="shared" si="20"/>
        <v>8.0607913304260315E-2</v>
      </c>
      <c r="E93" s="82">
        <f t="shared" si="27"/>
        <v>2.9145020119087484E-2</v>
      </c>
      <c r="F93" s="85">
        <f t="shared" si="25"/>
        <v>6.6372577756565576E-2</v>
      </c>
      <c r="G93" s="89">
        <v>81843743</v>
      </c>
      <c r="H93" s="88">
        <f t="shared" si="21"/>
        <v>16980.320658110664</v>
      </c>
      <c r="I93" s="92">
        <f t="shared" si="26"/>
        <v>407527.69579465594</v>
      </c>
      <c r="J93" s="153">
        <f t="shared" si="24"/>
        <v>68624443</v>
      </c>
      <c r="K93" s="154" t="s">
        <v>197</v>
      </c>
      <c r="L93" s="154" t="s">
        <v>197</v>
      </c>
      <c r="M93" s="154" t="s">
        <v>197</v>
      </c>
      <c r="N93" s="169">
        <f t="shared" si="18"/>
        <v>3051.8863373506729</v>
      </c>
      <c r="O93" s="159">
        <f t="shared" si="19"/>
        <v>20251.282768153033</v>
      </c>
      <c r="P93" s="160">
        <f t="shared" si="23"/>
        <v>486030.78643567278</v>
      </c>
    </row>
    <row r="94" spans="1:16">
      <c r="A94" s="32">
        <f>Tabelle0!$A93</f>
        <v>40998</v>
      </c>
      <c r="B94" s="35">
        <f>Tabelle0!B93</f>
        <v>209277</v>
      </c>
      <c r="C94" s="42">
        <f>Tabelle0!G93</f>
        <v>1398388</v>
      </c>
      <c r="D94" s="81">
        <f t="shared" si="20"/>
        <v>7.4733779797989897E-2</v>
      </c>
      <c r="E94" s="82">
        <f t="shared" si="27"/>
        <v>4.4462279874043276E-2</v>
      </c>
      <c r="F94" s="85">
        <f t="shared" si="25"/>
        <v>7.0242130583824336E-2</v>
      </c>
      <c r="G94" s="89">
        <v>81843743</v>
      </c>
      <c r="H94" s="88">
        <f t="shared" si="21"/>
        <v>17086.070953524206</v>
      </c>
      <c r="I94" s="92">
        <f t="shared" si="26"/>
        <v>410065.70288458094</v>
      </c>
      <c r="J94" s="153">
        <f t="shared" si="24"/>
        <v>68624443</v>
      </c>
      <c r="K94" s="154" t="s">
        <v>197</v>
      </c>
      <c r="L94" s="154" t="s">
        <v>197</v>
      </c>
      <c r="M94" s="154" t="s">
        <v>197</v>
      </c>
      <c r="N94" s="169">
        <f t="shared" si="18"/>
        <v>3049.5985227887386</v>
      </c>
      <c r="O94" s="159">
        <f t="shared" si="19"/>
        <v>20377.404010404862</v>
      </c>
      <c r="P94" s="160">
        <f t="shared" si="23"/>
        <v>489057.69624971668</v>
      </c>
    </row>
    <row r="95" spans="1:16">
      <c r="A95" s="32">
        <f>Tabelle0!$A94</f>
        <v>41029</v>
      </c>
      <c r="B95" s="35">
        <f>Tabelle0!B94</f>
        <v>210262</v>
      </c>
      <c r="C95" s="42">
        <f>Tabelle0!G94</f>
        <v>1409941</v>
      </c>
      <c r="D95" s="81">
        <f t="shared" si="20"/>
        <v>9.9139866760870277E-2</v>
      </c>
      <c r="E95" s="82">
        <f t="shared" si="27"/>
        <v>5.8407175627162689E-2</v>
      </c>
      <c r="F95" s="85">
        <f t="shared" si="25"/>
        <v>7.3193325219347738E-2</v>
      </c>
      <c r="G95" s="89">
        <v>81843743</v>
      </c>
      <c r="H95" s="88">
        <f t="shared" si="21"/>
        <v>17227.230186674136</v>
      </c>
      <c r="I95" s="92">
        <f t="shared" si="26"/>
        <v>413453.5244801793</v>
      </c>
      <c r="J95" s="153">
        <f t="shared" si="24"/>
        <v>68624443</v>
      </c>
      <c r="K95" s="154" t="s">
        <v>197</v>
      </c>
      <c r="L95" s="154" t="s">
        <v>197</v>
      </c>
      <c r="M95" s="154" t="s">
        <v>197</v>
      </c>
      <c r="N95" s="169">
        <f t="shared" si="18"/>
        <v>3063.9520090531009</v>
      </c>
      <c r="O95" s="159">
        <f t="shared" si="19"/>
        <v>20545.755103615196</v>
      </c>
      <c r="P95" s="160">
        <f t="shared" si="23"/>
        <v>493098.12248676468</v>
      </c>
    </row>
    <row r="96" spans="1:16">
      <c r="A96" s="32">
        <f>Tabelle0!$A95</f>
        <v>41059</v>
      </c>
      <c r="B96" s="35">
        <f>Tabelle0!B95</f>
        <v>212319</v>
      </c>
      <c r="C96" s="42">
        <f>Tabelle0!G95</f>
        <v>1430321</v>
      </c>
      <c r="D96" s="81">
        <f t="shared" si="20"/>
        <v>0.17345406651767714</v>
      </c>
      <c r="E96" s="82">
        <f t="shared" si="27"/>
        <v>8.2091951280354708E-2</v>
      </c>
      <c r="F96" s="85">
        <f t="shared" si="25"/>
        <v>8.6067889066737902E-2</v>
      </c>
      <c r="G96" s="89">
        <v>81843743</v>
      </c>
      <c r="H96" s="88">
        <f t="shared" si="21"/>
        <v>17476.241280900362</v>
      </c>
      <c r="I96" s="92">
        <f t="shared" si="26"/>
        <v>419429.79074160871</v>
      </c>
      <c r="J96" s="153">
        <f t="shared" si="24"/>
        <v>68624443</v>
      </c>
      <c r="K96" s="154" t="s">
        <v>197</v>
      </c>
      <c r="L96" s="154" t="s">
        <v>197</v>
      </c>
      <c r="M96" s="154" t="s">
        <v>197</v>
      </c>
      <c r="N96" s="169">
        <f t="shared" si="18"/>
        <v>3093.9267514346161</v>
      </c>
      <c r="O96" s="159">
        <f t="shared" si="19"/>
        <v>20842.733834648392</v>
      </c>
      <c r="P96" s="160">
        <f t="shared" si="23"/>
        <v>500225.61203156144</v>
      </c>
    </row>
    <row r="97" spans="1:16">
      <c r="A97" s="32">
        <f>Tabelle0!$A96</f>
        <v>41090</v>
      </c>
      <c r="B97" s="35">
        <f>Tabelle0!B96</f>
        <v>215187</v>
      </c>
      <c r="C97" s="42">
        <f>Tabelle0!G96</f>
        <v>1450929</v>
      </c>
      <c r="D97" s="81">
        <f t="shared" si="20"/>
        <v>0.17289545493633884</v>
      </c>
      <c r="E97" s="82">
        <f t="shared" si="27"/>
        <v>9.8211516144076416E-2</v>
      </c>
      <c r="F97" s="85">
        <f t="shared" si="25"/>
        <v>9.2935719278792739E-2</v>
      </c>
      <c r="G97" s="89">
        <v>81843743</v>
      </c>
      <c r="H97" s="88">
        <f t="shared" si="21"/>
        <v>17728.038171470234</v>
      </c>
      <c r="I97" s="92">
        <f t="shared" si="26"/>
        <v>425472.9161152856</v>
      </c>
      <c r="J97" s="153">
        <f t="shared" si="24"/>
        <v>68624443</v>
      </c>
      <c r="K97" s="154" t="s">
        <v>197</v>
      </c>
      <c r="L97" s="154" t="s">
        <v>197</v>
      </c>
      <c r="M97" s="154" t="s">
        <v>197</v>
      </c>
      <c r="N97" s="169">
        <f t="shared" si="18"/>
        <v>3135.7194403749113</v>
      </c>
      <c r="O97" s="159">
        <f t="shared" si="19"/>
        <v>21143.034997019939</v>
      </c>
      <c r="P97" s="160">
        <f t="shared" si="23"/>
        <v>507432.83992847853</v>
      </c>
    </row>
    <row r="98" spans="1:16">
      <c r="A98" s="32">
        <f>Tabelle0!$A97</f>
        <v>41120</v>
      </c>
      <c r="B98" s="35">
        <f>Tabelle0!B97</f>
        <v>216864</v>
      </c>
      <c r="C98" s="42">
        <f>Tabelle0!G97</f>
        <v>1473572</v>
      </c>
      <c r="D98" s="81">
        <f t="shared" si="20"/>
        <v>0.18727036264352037</v>
      </c>
      <c r="E98" s="82">
        <f t="shared" si="27"/>
        <v>0.11224793037571638</v>
      </c>
      <c r="F98" s="85">
        <f t="shared" si="25"/>
        <v>0.111961128915538</v>
      </c>
      <c r="G98" s="89">
        <v>81843743</v>
      </c>
      <c r="H98" s="88">
        <f t="shared" si="21"/>
        <v>18004.699516247685</v>
      </c>
      <c r="I98" s="92">
        <f t="shared" si="26"/>
        <v>432112.78838994447</v>
      </c>
      <c r="J98" s="153">
        <f t="shared" si="24"/>
        <v>68624443</v>
      </c>
      <c r="K98" s="154" t="s">
        <v>197</v>
      </c>
      <c r="L98" s="154" t="s">
        <v>197</v>
      </c>
      <c r="M98" s="154" t="s">
        <v>197</v>
      </c>
      <c r="N98" s="169">
        <f t="shared" si="18"/>
        <v>3160.1567971925106</v>
      </c>
      <c r="O98" s="159">
        <f t="shared" si="19"/>
        <v>21472.990316292984</v>
      </c>
      <c r="P98" s="160">
        <f t="shared" si="23"/>
        <v>515351.76759103162</v>
      </c>
    </row>
    <row r="99" spans="1:16">
      <c r="A99" s="32">
        <f>Tabelle0!$A98</f>
        <v>41151</v>
      </c>
      <c r="B99" s="35">
        <f>Tabelle0!B98</f>
        <v>215925</v>
      </c>
      <c r="C99" s="42">
        <f>Tabelle0!G98</f>
        <v>1484453</v>
      </c>
      <c r="D99" s="81">
        <f t="shared" si="20"/>
        <v>8.8609175527222916E-2</v>
      </c>
      <c r="E99" s="82">
        <f t="shared" si="27"/>
        <v>0.11001832951920265</v>
      </c>
      <c r="F99" s="85">
        <f t="shared" si="25"/>
        <v>0.11077912641882293</v>
      </c>
      <c r="G99" s="89">
        <v>81843743</v>
      </c>
      <c r="H99" s="88">
        <f t="shared" si="21"/>
        <v>18137.647981226859</v>
      </c>
      <c r="I99" s="92">
        <f t="shared" si="26"/>
        <v>435303.55154944462</v>
      </c>
      <c r="J99" s="153">
        <f t="shared" si="24"/>
        <v>68624443</v>
      </c>
      <c r="K99" s="154" t="s">
        <v>197</v>
      </c>
      <c r="L99" s="154" t="s">
        <v>197</v>
      </c>
      <c r="M99" s="154" t="s">
        <v>197</v>
      </c>
      <c r="N99" s="169">
        <f t="shared" si="18"/>
        <v>3146.4736260227278</v>
      </c>
      <c r="O99" s="159">
        <f t="shared" si="19"/>
        <v>21631.548980295549</v>
      </c>
      <c r="P99" s="160">
        <f t="shared" si="23"/>
        <v>519157.17552709318</v>
      </c>
    </row>
    <row r="100" spans="1:16">
      <c r="A100" s="32">
        <f>Tabelle0!$A99</f>
        <v>41182</v>
      </c>
      <c r="B100" s="35">
        <f>Tabelle0!B99</f>
        <v>214687</v>
      </c>
      <c r="C100" s="42">
        <f>Tabelle0!G99</f>
        <v>1506299</v>
      </c>
      <c r="D100" s="81">
        <f t="shared" si="20"/>
        <v>0.1765983833775806</v>
      </c>
      <c r="E100" s="82">
        <f t="shared" si="27"/>
        <v>0.11885530284679972</v>
      </c>
      <c r="F100" s="85">
        <f t="shared" si="25"/>
        <v>0.11880360798248302</v>
      </c>
      <c r="G100" s="89">
        <v>81843743</v>
      </c>
      <c r="H100" s="88">
        <f t="shared" si="21"/>
        <v>18404.571257206553</v>
      </c>
      <c r="I100" s="92">
        <f t="shared" si="26"/>
        <v>441709.71017295728</v>
      </c>
      <c r="J100" s="153">
        <f t="shared" si="24"/>
        <v>68624443</v>
      </c>
      <c r="K100" s="154" t="s">
        <v>197</v>
      </c>
      <c r="L100" s="154" t="s">
        <v>197</v>
      </c>
      <c r="M100" s="154" t="s">
        <v>197</v>
      </c>
      <c r="N100" s="169">
        <f t="shared" si="18"/>
        <v>3128.4334067381792</v>
      </c>
      <c r="O100" s="159">
        <f t="shared" si="19"/>
        <v>21949.890361951646</v>
      </c>
      <c r="P100" s="160">
        <f t="shared" si="23"/>
        <v>526797.36868683947</v>
      </c>
    </row>
    <row r="101" spans="1:16">
      <c r="A101" s="32">
        <f>Tabelle0!$A100</f>
        <v>41212</v>
      </c>
      <c r="B101" s="35">
        <f>Tabelle0!B100</f>
        <v>214362</v>
      </c>
      <c r="C101" s="42">
        <f>Tabelle0!G100</f>
        <v>1561581</v>
      </c>
      <c r="D101" s="81">
        <f t="shared" si="20"/>
        <v>0.44040658594342741</v>
      </c>
      <c r="E101" s="82">
        <f t="shared" si="27"/>
        <v>0.154936280517565</v>
      </c>
      <c r="F101" s="85">
        <f t="shared" si="25"/>
        <v>0.15040116455961039</v>
      </c>
      <c r="G101" s="89">
        <v>81843743</v>
      </c>
      <c r="H101" s="88">
        <f t="shared" si="21"/>
        <v>19080.029123301461</v>
      </c>
      <c r="I101" s="92">
        <f t="shared" si="26"/>
        <v>457920.6989592351</v>
      </c>
      <c r="J101" s="153">
        <f t="shared" si="24"/>
        <v>68624443</v>
      </c>
      <c r="K101" s="154" t="s">
        <v>197</v>
      </c>
      <c r="L101" s="154" t="s">
        <v>197</v>
      </c>
      <c r="M101" s="154" t="s">
        <v>197</v>
      </c>
      <c r="N101" s="169">
        <f t="shared" si="18"/>
        <v>3123.6974848743034</v>
      </c>
      <c r="O101" s="159">
        <f t="shared" si="19"/>
        <v>22755.463384963285</v>
      </c>
      <c r="P101" s="160">
        <f t="shared" si="23"/>
        <v>546131.12123911886</v>
      </c>
    </row>
    <row r="102" spans="1:16">
      <c r="A102" s="32">
        <f>Tabelle0!$A101</f>
        <v>41243</v>
      </c>
      <c r="B102" s="35">
        <f>Tabelle0!B101</f>
        <v>214223</v>
      </c>
      <c r="C102" s="42">
        <f>Tabelle0!G101</f>
        <v>1587275</v>
      </c>
      <c r="D102" s="81">
        <f t="shared" ref="D102:D135" si="28">(C102/C101-1)*12</f>
        <v>0.19744604986868985</v>
      </c>
      <c r="E102" s="82">
        <f>(C102/C$91-1)*12/MONTH(A102)</f>
        <v>0.16111834716839013</v>
      </c>
      <c r="F102" s="85">
        <f t="shared" ref="F102:F133" si="29">C102/C90-1</f>
        <v>0.14975103908765997</v>
      </c>
      <c r="G102" s="89">
        <v>81843743</v>
      </c>
      <c r="H102" s="88">
        <f t="shared" ref="H102:H133" si="30">C102/G102*1000000</f>
        <v>19393.968821782746</v>
      </c>
      <c r="I102" s="92">
        <f t="shared" ref="I102:I135" si="31">H102*24</f>
        <v>465455.25172278588</v>
      </c>
      <c r="J102" s="153">
        <f t="shared" si="24"/>
        <v>68624443</v>
      </c>
      <c r="K102" s="154" t="s">
        <v>197</v>
      </c>
      <c r="L102" s="154" t="s">
        <v>197</v>
      </c>
      <c r="M102" s="154" t="s">
        <v>197</v>
      </c>
      <c r="N102" s="169">
        <f t="shared" si="18"/>
        <v>3121.6719675232916</v>
      </c>
      <c r="O102" s="159">
        <f t="shared" si="19"/>
        <v>23129.87808148767</v>
      </c>
      <c r="P102" s="160">
        <f t="shared" ref="P102:P135" si="32">O102*24</f>
        <v>555117.07395570411</v>
      </c>
    </row>
    <row r="103" spans="1:16">
      <c r="A103" s="32">
        <f>Tabelle0!$A102</f>
        <v>41273</v>
      </c>
      <c r="B103" s="35">
        <f>Tabelle0!B102</f>
        <v>216262</v>
      </c>
      <c r="C103" s="42">
        <f>Tabelle0!G102</f>
        <v>1581969</v>
      </c>
      <c r="D103" s="81">
        <f t="shared" si="28"/>
        <v>-4.0114031910034154E-2</v>
      </c>
      <c r="E103" s="82">
        <f>(C103/C$91-1)*12/MONTH(A103)</f>
        <v>0.14385527271938492</v>
      </c>
      <c r="F103" s="85">
        <f t="shared" si="29"/>
        <v>0.14385527271938492</v>
      </c>
      <c r="G103" s="89">
        <v>81843743</v>
      </c>
      <c r="H103" s="88">
        <f t="shared" si="30"/>
        <v>19329.137964767815</v>
      </c>
      <c r="I103" s="92">
        <f t="shared" si="31"/>
        <v>463899.31115442759</v>
      </c>
      <c r="J103" s="153">
        <f t="shared" si="24"/>
        <v>68624443</v>
      </c>
      <c r="K103" s="154" t="s">
        <v>197</v>
      </c>
      <c r="L103" s="154" t="s">
        <v>197</v>
      </c>
      <c r="M103" s="154" t="s">
        <v>197</v>
      </c>
      <c r="N103" s="169">
        <f t="shared" ref="N103:N134" si="33">B103/J103*1000000</f>
        <v>3151.3844126938852</v>
      </c>
      <c r="O103" s="159">
        <f t="shared" ref="O103:O134" si="34">C103/J103*1000000</f>
        <v>23052.558692534669</v>
      </c>
      <c r="P103" s="160">
        <f t="shared" si="32"/>
        <v>553261.40862083202</v>
      </c>
    </row>
    <row r="104" spans="1:16">
      <c r="A104" s="32">
        <f>Tabelle0!$A103</f>
        <v>41304</v>
      </c>
      <c r="B104" s="35">
        <f>Tabelle0!B103</f>
        <v>212697</v>
      </c>
      <c r="C104" s="42">
        <f>Tabelle0!G103</f>
        <v>1575714</v>
      </c>
      <c r="D104" s="81">
        <f t="shared" si="28"/>
        <v>-4.7447200292799696E-2</v>
      </c>
      <c r="E104" s="82">
        <f t="shared" ref="E104:E115" si="35">(C104/C$103-1)*12/MONTH(A104)</f>
        <v>-4.7447200292799696E-2</v>
      </c>
      <c r="F104" s="85">
        <f t="shared" si="29"/>
        <v>0.14144125871086444</v>
      </c>
      <c r="G104" s="89">
        <v>81843743</v>
      </c>
      <c r="H104" s="88">
        <f t="shared" si="30"/>
        <v>19252.711841392691</v>
      </c>
      <c r="I104" s="92">
        <f t="shared" si="31"/>
        <v>462065.08419342455</v>
      </c>
      <c r="J104" s="153">
        <f t="shared" si="24"/>
        <v>68624443</v>
      </c>
      <c r="K104" s="154" t="s">
        <v>197</v>
      </c>
      <c r="L104" s="154" t="s">
        <v>197</v>
      </c>
      <c r="M104" s="154" t="s">
        <v>197</v>
      </c>
      <c r="N104" s="169">
        <f t="shared" si="33"/>
        <v>3099.4349928639858</v>
      </c>
      <c r="O104" s="159">
        <f t="shared" si="34"/>
        <v>22961.410411739151</v>
      </c>
      <c r="P104" s="160">
        <f t="shared" si="32"/>
        <v>551073.84988173959</v>
      </c>
    </row>
    <row r="105" spans="1:16">
      <c r="A105" s="32">
        <f>Tabelle0!$A104</f>
        <v>41333</v>
      </c>
      <c r="B105" s="35">
        <f>Tabelle0!B104</f>
        <v>212135</v>
      </c>
      <c r="C105" s="42">
        <f>Tabelle0!G104</f>
        <v>1578262</v>
      </c>
      <c r="D105" s="81">
        <f t="shared" si="28"/>
        <v>1.9404536610070799E-2</v>
      </c>
      <c r="E105" s="82">
        <f t="shared" si="35"/>
        <v>-1.4059693963661912E-2</v>
      </c>
      <c r="F105" s="85">
        <f t="shared" si="29"/>
        <v>0.13565843223122709</v>
      </c>
      <c r="G105" s="89">
        <v>81843743</v>
      </c>
      <c r="H105" s="88">
        <f t="shared" si="30"/>
        <v>19283.844337373474</v>
      </c>
      <c r="I105" s="92">
        <f t="shared" si="31"/>
        <v>462812.26409696334</v>
      </c>
      <c r="J105" s="153">
        <f t="shared" si="24"/>
        <v>68624443</v>
      </c>
      <c r="K105" s="154" t="s">
        <v>197</v>
      </c>
      <c r="L105" s="154" t="s">
        <v>197</v>
      </c>
      <c r="M105" s="154" t="s">
        <v>197</v>
      </c>
      <c r="N105" s="169">
        <f t="shared" si="33"/>
        <v>3091.2454910562992</v>
      </c>
      <c r="O105" s="159">
        <f t="shared" si="34"/>
        <v>22998.54003915194</v>
      </c>
      <c r="P105" s="160">
        <f t="shared" si="32"/>
        <v>551964.96093964658</v>
      </c>
    </row>
    <row r="106" spans="1:16">
      <c r="A106" s="32">
        <f>Tabelle0!$A105</f>
        <v>41363</v>
      </c>
      <c r="B106" s="35">
        <f>Tabelle0!B105</f>
        <v>214668</v>
      </c>
      <c r="C106" s="42">
        <f>Tabelle0!G105</f>
        <v>1571292</v>
      </c>
      <c r="D106" s="81">
        <f t="shared" si="28"/>
        <v>-5.2995003364460835E-2</v>
      </c>
      <c r="E106" s="82">
        <f t="shared" si="35"/>
        <v>-2.6996736345655137E-2</v>
      </c>
      <c r="F106" s="85">
        <f t="shared" si="29"/>
        <v>0.12364522578855075</v>
      </c>
      <c r="G106" s="89">
        <v>81843743</v>
      </c>
      <c r="H106" s="88">
        <f t="shared" si="30"/>
        <v>19198.682054411904</v>
      </c>
      <c r="I106" s="92">
        <f t="shared" si="31"/>
        <v>460768.36930588569</v>
      </c>
      <c r="J106" s="153">
        <f t="shared" si="24"/>
        <v>68624443</v>
      </c>
      <c r="K106" s="154" t="s">
        <v>197</v>
      </c>
      <c r="L106" s="154" t="s">
        <v>197</v>
      </c>
      <c r="M106" s="154" t="s">
        <v>197</v>
      </c>
      <c r="N106" s="169">
        <f t="shared" si="33"/>
        <v>3128.1565374599836</v>
      </c>
      <c r="O106" s="159">
        <f t="shared" si="34"/>
        <v>22896.972730255897</v>
      </c>
      <c r="P106" s="160">
        <f t="shared" si="32"/>
        <v>549527.34552614158</v>
      </c>
    </row>
    <row r="107" spans="1:16">
      <c r="A107" s="32">
        <f>Tabelle0!$A106</f>
        <v>41394</v>
      </c>
      <c r="B107" s="35">
        <f>Tabelle0!B106</f>
        <v>217141</v>
      </c>
      <c r="C107" s="42">
        <f>Tabelle0!G106</f>
        <v>1603225</v>
      </c>
      <c r="D107" s="81">
        <f t="shared" si="28"/>
        <v>0.24387319479765601</v>
      </c>
      <c r="E107" s="82">
        <f t="shared" si="35"/>
        <v>4.0309260168814642E-2</v>
      </c>
      <c r="F107" s="85">
        <f t="shared" si="29"/>
        <v>0.13708658731110024</v>
      </c>
      <c r="G107" s="89">
        <v>81843743</v>
      </c>
      <c r="H107" s="88">
        <f t="shared" si="30"/>
        <v>19588.852381788063</v>
      </c>
      <c r="I107" s="92">
        <f t="shared" si="31"/>
        <v>470132.45716291352</v>
      </c>
      <c r="J107" s="153">
        <f t="shared" si="24"/>
        <v>68624443</v>
      </c>
      <c r="K107" s="154" t="s">
        <v>197</v>
      </c>
      <c r="L107" s="154" t="s">
        <v>197</v>
      </c>
      <c r="M107" s="154" t="s">
        <v>197</v>
      </c>
      <c r="N107" s="169">
        <f t="shared" si="33"/>
        <v>3164.1932598272601</v>
      </c>
      <c r="O107" s="159">
        <f t="shared" si="34"/>
        <v>23362.302554499423</v>
      </c>
      <c r="P107" s="160">
        <f t="shared" si="32"/>
        <v>560695.26130798622</v>
      </c>
    </row>
    <row r="108" spans="1:16">
      <c r="A108" s="32">
        <f>Tabelle0!$A107</f>
        <v>41424</v>
      </c>
      <c r="B108" s="35">
        <f>Tabelle0!B107</f>
        <v>217885</v>
      </c>
      <c r="C108" s="42">
        <f>Tabelle0!G107</f>
        <v>1608871</v>
      </c>
      <c r="D108" s="81">
        <f t="shared" si="28"/>
        <v>4.2259820050211339E-2</v>
      </c>
      <c r="E108" s="82">
        <f t="shared" si="35"/>
        <v>4.0812936283833777E-2</v>
      </c>
      <c r="F108" s="85">
        <f t="shared" si="29"/>
        <v>0.12483211810495676</v>
      </c>
      <c r="G108" s="89">
        <v>81843743</v>
      </c>
      <c r="H108" s="88">
        <f t="shared" si="30"/>
        <v>19657.83749650844</v>
      </c>
      <c r="I108" s="92">
        <f t="shared" si="31"/>
        <v>471788.0999162026</v>
      </c>
      <c r="J108" s="153">
        <f t="shared" si="24"/>
        <v>68624443</v>
      </c>
      <c r="K108" s="154" t="s">
        <v>197</v>
      </c>
      <c r="L108" s="154" t="s">
        <v>197</v>
      </c>
      <c r="M108" s="154" t="s">
        <v>197</v>
      </c>
      <c r="N108" s="169">
        <f t="shared" si="33"/>
        <v>3175.0348778787175</v>
      </c>
      <c r="O108" s="159">
        <f t="shared" si="34"/>
        <v>23444.576446325402</v>
      </c>
      <c r="P108" s="160">
        <f t="shared" si="32"/>
        <v>562669.83471180964</v>
      </c>
    </row>
    <row r="109" spans="1:16">
      <c r="A109" s="32">
        <f>Tabelle0!$A108</f>
        <v>41455</v>
      </c>
      <c r="B109" s="35">
        <f>Tabelle0!B108</f>
        <v>219601</v>
      </c>
      <c r="C109" s="42">
        <f>Tabelle0!G108</f>
        <v>1609934</v>
      </c>
      <c r="D109" s="81">
        <f t="shared" si="28"/>
        <v>7.9285411944143291E-3</v>
      </c>
      <c r="E109" s="82">
        <f t="shared" si="35"/>
        <v>3.5354675091610499E-2</v>
      </c>
      <c r="F109" s="85">
        <f t="shared" si="29"/>
        <v>0.10958840852998319</v>
      </c>
      <c r="G109" s="89">
        <v>81843743</v>
      </c>
      <c r="H109" s="88">
        <f t="shared" si="30"/>
        <v>19670.825661040453</v>
      </c>
      <c r="I109" s="92">
        <f t="shared" si="31"/>
        <v>472099.81586497091</v>
      </c>
      <c r="J109" s="153">
        <f t="shared" si="24"/>
        <v>68624443</v>
      </c>
      <c r="K109" s="154" t="s">
        <v>197</v>
      </c>
      <c r="L109" s="154" t="s">
        <v>197</v>
      </c>
      <c r="M109" s="154" t="s">
        <v>197</v>
      </c>
      <c r="N109" s="169">
        <f t="shared" si="33"/>
        <v>3200.0405453199819</v>
      </c>
      <c r="O109" s="159">
        <f t="shared" si="34"/>
        <v>23460.066553837092</v>
      </c>
      <c r="P109" s="160">
        <f t="shared" si="32"/>
        <v>563041.59729209018</v>
      </c>
    </row>
    <row r="110" spans="1:16">
      <c r="A110" s="32">
        <f>Tabelle0!$A109</f>
        <v>41485</v>
      </c>
      <c r="B110" s="35">
        <f>Tabelle0!B109</f>
        <v>221042</v>
      </c>
      <c r="C110" s="42">
        <f>Tabelle0!G109</f>
        <v>1620116</v>
      </c>
      <c r="D110" s="81">
        <f t="shared" si="28"/>
        <v>7.5893794403993908E-2</v>
      </c>
      <c r="E110" s="82">
        <f t="shared" si="35"/>
        <v>4.1337635024995399E-2</v>
      </c>
      <c r="F110" s="85">
        <f t="shared" si="29"/>
        <v>9.9448143694369939E-2</v>
      </c>
      <c r="G110" s="89">
        <v>81843743</v>
      </c>
      <c r="H110" s="88">
        <f t="shared" si="30"/>
        <v>19795.233460913438</v>
      </c>
      <c r="I110" s="92">
        <f t="shared" si="31"/>
        <v>475085.60306192248</v>
      </c>
      <c r="J110" s="153">
        <f t="shared" si="24"/>
        <v>68624443</v>
      </c>
      <c r="K110" s="154" t="s">
        <v>197</v>
      </c>
      <c r="L110" s="154" t="s">
        <v>197</v>
      </c>
      <c r="M110" s="154" t="s">
        <v>197</v>
      </c>
      <c r="N110" s="169">
        <f t="shared" si="33"/>
        <v>3221.0388942610434</v>
      </c>
      <c r="O110" s="159">
        <f t="shared" si="34"/>
        <v>23608.439342815505</v>
      </c>
      <c r="P110" s="160">
        <f t="shared" si="32"/>
        <v>566602.54422757216</v>
      </c>
    </row>
    <row r="111" spans="1:16">
      <c r="A111" s="32">
        <f>Tabelle0!$A110</f>
        <v>41516</v>
      </c>
      <c r="B111" s="35">
        <f>Tabelle0!B110</f>
        <v>220683</v>
      </c>
      <c r="C111" s="42">
        <f>Tabelle0!G110</f>
        <v>1632843</v>
      </c>
      <c r="D111" s="81">
        <f t="shared" si="28"/>
        <v>9.4267324068153968E-2</v>
      </c>
      <c r="E111" s="82">
        <f t="shared" si="35"/>
        <v>4.8237986964346447E-2</v>
      </c>
      <c r="F111" s="85">
        <f t="shared" si="29"/>
        <v>9.9962747220693426E-2</v>
      </c>
      <c r="G111" s="89">
        <v>81843743</v>
      </c>
      <c r="H111" s="88">
        <f t="shared" si="30"/>
        <v>19950.737101552164</v>
      </c>
      <c r="I111" s="92">
        <f t="shared" si="31"/>
        <v>478817.69043725193</v>
      </c>
      <c r="J111" s="153">
        <f t="shared" si="24"/>
        <v>68624443</v>
      </c>
      <c r="K111" s="154" t="s">
        <v>197</v>
      </c>
      <c r="L111" s="154" t="s">
        <v>197</v>
      </c>
      <c r="M111" s="154" t="s">
        <v>197</v>
      </c>
      <c r="N111" s="169">
        <f t="shared" si="33"/>
        <v>3215.8075221098698</v>
      </c>
      <c r="O111" s="159">
        <f t="shared" si="34"/>
        <v>23793.898043004883</v>
      </c>
      <c r="P111" s="160">
        <f t="shared" si="32"/>
        <v>571053.5530321172</v>
      </c>
    </row>
    <row r="112" spans="1:16">
      <c r="A112" s="32">
        <f>Tabelle0!$A111</f>
        <v>41547</v>
      </c>
      <c r="B112" s="35">
        <f>Tabelle0!B111</f>
        <v>220897</v>
      </c>
      <c r="C112" s="42">
        <f>Tabelle0!G111</f>
        <v>1645698</v>
      </c>
      <c r="D112" s="81">
        <f t="shared" si="28"/>
        <v>9.4473259217204841E-2</v>
      </c>
      <c r="E112" s="82">
        <f t="shared" si="35"/>
        <v>5.3712809795893733E-2</v>
      </c>
      <c r="F112" s="85">
        <f t="shared" si="29"/>
        <v>9.2544043380497598E-2</v>
      </c>
      <c r="G112" s="89">
        <v>81843743</v>
      </c>
      <c r="H112" s="88">
        <f t="shared" si="30"/>
        <v>20107.804698032935</v>
      </c>
      <c r="I112" s="92">
        <f t="shared" si="31"/>
        <v>482587.3127527904</v>
      </c>
      <c r="J112" s="153">
        <f t="shared" si="24"/>
        <v>68624443</v>
      </c>
      <c r="K112" s="154" t="s">
        <v>197</v>
      </c>
      <c r="L112" s="154" t="s">
        <v>197</v>
      </c>
      <c r="M112" s="154" t="s">
        <v>197</v>
      </c>
      <c r="N112" s="169">
        <f t="shared" si="33"/>
        <v>3218.9259445063913</v>
      </c>
      <c r="O112" s="159">
        <f t="shared" si="34"/>
        <v>23981.221967805261</v>
      </c>
      <c r="P112" s="160">
        <f t="shared" si="32"/>
        <v>575549.32722732623</v>
      </c>
    </row>
    <row r="113" spans="1:16">
      <c r="A113" s="32">
        <f>Tabelle0!$A112</f>
        <v>41577</v>
      </c>
      <c r="B113" s="35">
        <f>Tabelle0!B112</f>
        <v>221494</v>
      </c>
      <c r="C113" s="42">
        <f>Tabelle0!G112</f>
        <v>1673105</v>
      </c>
      <c r="D113" s="81">
        <f t="shared" si="28"/>
        <v>0.19984468596303717</v>
      </c>
      <c r="E113" s="82">
        <f t="shared" si="35"/>
        <v>6.9131063883046906E-2</v>
      </c>
      <c r="F113" s="85">
        <f t="shared" si="29"/>
        <v>7.1417364837302655E-2</v>
      </c>
      <c r="G113" s="89">
        <v>81843743</v>
      </c>
      <c r="H113" s="88">
        <f t="shared" si="30"/>
        <v>20442.67452430664</v>
      </c>
      <c r="I113" s="92">
        <f t="shared" si="31"/>
        <v>490624.18858335936</v>
      </c>
      <c r="J113" s="153">
        <f t="shared" si="24"/>
        <v>68624443</v>
      </c>
      <c r="K113" s="154" t="s">
        <v>197</v>
      </c>
      <c r="L113" s="154" t="s">
        <v>197</v>
      </c>
      <c r="M113" s="154" t="s">
        <v>197</v>
      </c>
      <c r="N113" s="169">
        <f t="shared" si="33"/>
        <v>3227.6254686686489</v>
      </c>
      <c r="O113" s="159">
        <f t="shared" si="34"/>
        <v>24380.598615569092</v>
      </c>
      <c r="P113" s="160">
        <f t="shared" si="32"/>
        <v>585134.3667736582</v>
      </c>
    </row>
    <row r="114" spans="1:16">
      <c r="A114" s="32">
        <f>Tabelle0!$A113</f>
        <v>41608</v>
      </c>
      <c r="B114" s="35">
        <f>Tabelle0!B113</f>
        <v>222868</v>
      </c>
      <c r="C114" s="42">
        <f>Tabelle0!G113</f>
        <v>1684922</v>
      </c>
      <c r="D114" s="81">
        <f t="shared" si="28"/>
        <v>8.4754991467958618E-2</v>
      </c>
      <c r="E114" s="82">
        <f t="shared" si="35"/>
        <v>7.0995299930885783E-2</v>
      </c>
      <c r="F114" s="85">
        <f t="shared" si="29"/>
        <v>6.1518640437227434E-2</v>
      </c>
      <c r="G114" s="89">
        <v>81843743</v>
      </c>
      <c r="H114" s="88">
        <f t="shared" si="30"/>
        <v>20587.059416380798</v>
      </c>
      <c r="I114" s="92">
        <f t="shared" si="31"/>
        <v>494089.42599313916</v>
      </c>
      <c r="J114" s="153">
        <f t="shared" si="24"/>
        <v>68624443</v>
      </c>
      <c r="K114" s="154" t="s">
        <v>197</v>
      </c>
      <c r="L114" s="154" t="s">
        <v>197</v>
      </c>
      <c r="M114" s="154" t="s">
        <v>197</v>
      </c>
      <c r="N114" s="169">
        <f t="shared" si="33"/>
        <v>3247.6474891023886</v>
      </c>
      <c r="O114" s="159">
        <f t="shared" si="34"/>
        <v>24552.796734539614</v>
      </c>
      <c r="P114" s="160">
        <f t="shared" si="32"/>
        <v>589267.1216289507</v>
      </c>
    </row>
    <row r="115" spans="1:16">
      <c r="A115" s="32">
        <f>Tabelle0!$A114</f>
        <v>41638</v>
      </c>
      <c r="B115" s="35">
        <f>Tabelle0!B114</f>
        <v>226563</v>
      </c>
      <c r="C115" s="42">
        <f>Tabelle0!G114</f>
        <v>1674709</v>
      </c>
      <c r="D115" s="81">
        <f t="shared" si="28"/>
        <v>-7.2736898206564149E-2</v>
      </c>
      <c r="E115" s="82">
        <f t="shared" si="35"/>
        <v>5.8623146218415245E-2</v>
      </c>
      <c r="F115" s="85">
        <f t="shared" si="29"/>
        <v>5.8623146218415245E-2</v>
      </c>
      <c r="G115" s="89">
        <v>81843743</v>
      </c>
      <c r="H115" s="88">
        <f t="shared" si="30"/>
        <v>20462.272845952317</v>
      </c>
      <c r="I115" s="92">
        <f t="shared" si="31"/>
        <v>491094.54830285558</v>
      </c>
      <c r="J115" s="153">
        <f t="shared" si="24"/>
        <v>68624443</v>
      </c>
      <c r="K115" s="154" t="s">
        <v>197</v>
      </c>
      <c r="L115" s="154" t="s">
        <v>197</v>
      </c>
      <c r="M115" s="154" t="s">
        <v>197</v>
      </c>
      <c r="N115" s="169">
        <f t="shared" si="33"/>
        <v>3301.4912776778383</v>
      </c>
      <c r="O115" s="159">
        <f t="shared" si="34"/>
        <v>24403.972211475728</v>
      </c>
      <c r="P115" s="160">
        <f t="shared" si="32"/>
        <v>585695.33307541744</v>
      </c>
    </row>
    <row r="116" spans="1:16">
      <c r="A116" s="32">
        <f>Tabelle0!$A115</f>
        <v>41669</v>
      </c>
      <c r="B116" s="35">
        <f>Tabelle0!B115</f>
        <v>213529</v>
      </c>
      <c r="C116" s="42">
        <f>Tabelle0!G115</f>
        <v>1667447</v>
      </c>
      <c r="D116" s="81">
        <f t="shared" si="28"/>
        <v>-5.2035308820816084E-2</v>
      </c>
      <c r="E116" s="82">
        <f t="shared" ref="E116:E121" si="36">(C116/C$115-1)*12/MONTH(A116)</f>
        <v>-5.2035308820816084E-2</v>
      </c>
      <c r="F116" s="85">
        <f t="shared" si="29"/>
        <v>5.8216782994883642E-2</v>
      </c>
      <c r="G116" s="89">
        <v>81197537</v>
      </c>
      <c r="H116" s="88">
        <f t="shared" si="30"/>
        <v>20535.68447525693</v>
      </c>
      <c r="I116" s="92">
        <f t="shared" si="31"/>
        <v>492856.42740616633</v>
      </c>
      <c r="J116" s="153">
        <f t="shared" si="24"/>
        <v>68624443</v>
      </c>
      <c r="K116" s="154" t="s">
        <v>197</v>
      </c>
      <c r="L116" s="154" t="s">
        <v>197</v>
      </c>
      <c r="M116" s="154" t="s">
        <v>197</v>
      </c>
      <c r="N116" s="169">
        <f t="shared" si="33"/>
        <v>3111.5589528355081</v>
      </c>
      <c r="O116" s="159">
        <f t="shared" si="34"/>
        <v>24298.149858935831</v>
      </c>
      <c r="P116" s="160">
        <f t="shared" si="32"/>
        <v>583155.59661446</v>
      </c>
    </row>
    <row r="117" spans="1:16">
      <c r="A117" s="32">
        <f>Tabelle0!$A116</f>
        <v>41698</v>
      </c>
      <c r="B117" s="35">
        <f>Tabelle0!B116</f>
        <v>213708</v>
      </c>
      <c r="C117" s="42">
        <f>Tabelle0!G116</f>
        <v>1675734</v>
      </c>
      <c r="D117" s="81">
        <f t="shared" si="28"/>
        <v>5.9638477264943646E-2</v>
      </c>
      <c r="E117" s="82">
        <f t="shared" si="36"/>
        <v>3.6722797811439278E-3</v>
      </c>
      <c r="F117" s="85">
        <f t="shared" si="29"/>
        <v>6.1759074222150767E-2</v>
      </c>
      <c r="G117" s="89">
        <f>G116</f>
        <v>81197537</v>
      </c>
      <c r="H117" s="88">
        <f t="shared" si="30"/>
        <v>20637.744221231733</v>
      </c>
      <c r="I117" s="92">
        <f t="shared" si="31"/>
        <v>495305.86130956159</v>
      </c>
      <c r="J117" s="153">
        <f t="shared" si="24"/>
        <v>68624443</v>
      </c>
      <c r="K117" s="154" t="s">
        <v>197</v>
      </c>
      <c r="L117" s="154" t="s">
        <v>197</v>
      </c>
      <c r="M117" s="154" t="s">
        <v>197</v>
      </c>
      <c r="N117" s="169">
        <f t="shared" si="33"/>
        <v>3114.1673528774577</v>
      </c>
      <c r="O117" s="159">
        <f t="shared" si="34"/>
        <v>24418.908580431031</v>
      </c>
      <c r="P117" s="160">
        <f t="shared" si="32"/>
        <v>586053.80593034474</v>
      </c>
    </row>
    <row r="118" spans="1:16">
      <c r="A118" s="32">
        <f>Tabelle0!$A117</f>
        <v>41728</v>
      </c>
      <c r="B118" s="35">
        <f>Tabelle0!B117</f>
        <v>215622</v>
      </c>
      <c r="C118" s="42">
        <f>Tabelle0!G117</f>
        <v>1669719</v>
      </c>
      <c r="D118" s="81">
        <f t="shared" si="28"/>
        <v>-4.3073662048989103E-2</v>
      </c>
      <c r="E118" s="82">
        <f t="shared" si="36"/>
        <v>-1.1918488525469062E-2</v>
      </c>
      <c r="F118" s="85">
        <f t="shared" si="29"/>
        <v>6.2640807692013967E-2</v>
      </c>
      <c r="G118" s="89">
        <f t="shared" ref="G118:G182" si="37">G117</f>
        <v>81197537</v>
      </c>
      <c r="H118" s="88">
        <f t="shared" si="30"/>
        <v>20563.665619561834</v>
      </c>
      <c r="I118" s="92">
        <f t="shared" si="31"/>
        <v>493527.97486948402</v>
      </c>
      <c r="J118" s="153">
        <f t="shared" si="24"/>
        <v>68624443</v>
      </c>
      <c r="K118" s="154" t="s">
        <v>197</v>
      </c>
      <c r="L118" s="154" t="s">
        <v>197</v>
      </c>
      <c r="M118" s="154" t="s">
        <v>197</v>
      </c>
      <c r="N118" s="169">
        <f t="shared" si="33"/>
        <v>3142.0582896388682</v>
      </c>
      <c r="O118" s="159">
        <f t="shared" si="34"/>
        <v>24331.257595781142</v>
      </c>
      <c r="P118" s="160">
        <f t="shared" si="32"/>
        <v>583950.18229874736</v>
      </c>
    </row>
    <row r="119" spans="1:16">
      <c r="A119" s="32">
        <f>Tabelle0!$A118</f>
        <v>41759</v>
      </c>
      <c r="B119" s="35">
        <f>Tabelle0!B118</f>
        <v>217048</v>
      </c>
      <c r="C119" s="42">
        <f>Tabelle0!G118</f>
        <v>1706964</v>
      </c>
      <c r="D119" s="81">
        <f t="shared" si="28"/>
        <v>0.26767378223521465</v>
      </c>
      <c r="E119" s="82">
        <f t="shared" si="36"/>
        <v>5.7780187483317702E-2</v>
      </c>
      <c r="F119" s="85">
        <f t="shared" si="29"/>
        <v>6.4706451059582948E-2</v>
      </c>
      <c r="G119" s="89">
        <f t="shared" si="37"/>
        <v>81197537</v>
      </c>
      <c r="H119" s="88">
        <f t="shared" si="30"/>
        <v>21022.3617989792</v>
      </c>
      <c r="I119" s="92">
        <f t="shared" si="31"/>
        <v>504536.68317550083</v>
      </c>
      <c r="J119" s="153">
        <f t="shared" si="24"/>
        <v>68624443</v>
      </c>
      <c r="K119" s="154" t="s">
        <v>197</v>
      </c>
      <c r="L119" s="154" t="s">
        <v>197</v>
      </c>
      <c r="M119" s="154" t="s">
        <v>197</v>
      </c>
      <c r="N119" s="169">
        <f t="shared" si="33"/>
        <v>3162.8380575708279</v>
      </c>
      <c r="O119" s="159">
        <f t="shared" si="34"/>
        <v>24873.994241381311</v>
      </c>
      <c r="P119" s="160">
        <f t="shared" si="32"/>
        <v>596975.86179315147</v>
      </c>
    </row>
    <row r="120" spans="1:16">
      <c r="A120" s="32">
        <f>Tabelle0!$A119</f>
        <v>41789</v>
      </c>
      <c r="B120" s="35">
        <f>Tabelle0!B119</f>
        <v>218313</v>
      </c>
      <c r="C120" s="42">
        <f>Tabelle0!G119</f>
        <v>1719993</v>
      </c>
      <c r="D120" s="81">
        <f t="shared" si="28"/>
        <v>9.1594198823173656E-2</v>
      </c>
      <c r="E120" s="82">
        <f t="shared" si="36"/>
        <v>6.4895811749981644E-2</v>
      </c>
      <c r="F120" s="85">
        <f t="shared" si="29"/>
        <v>6.9068309392114058E-2</v>
      </c>
      <c r="G120" s="89">
        <f t="shared" si="37"/>
        <v>81197537</v>
      </c>
      <c r="H120" s="88">
        <f t="shared" si="30"/>
        <v>21182.822331174895</v>
      </c>
      <c r="I120" s="92">
        <f t="shared" si="31"/>
        <v>508387.73594819749</v>
      </c>
      <c r="J120" s="153">
        <f t="shared" si="24"/>
        <v>68624443</v>
      </c>
      <c r="K120" s="154" t="s">
        <v>197</v>
      </c>
      <c r="L120" s="154" t="s">
        <v>197</v>
      </c>
      <c r="M120" s="154" t="s">
        <v>197</v>
      </c>
      <c r="N120" s="169">
        <f t="shared" si="33"/>
        <v>3181.27172267176</v>
      </c>
      <c r="O120" s="159">
        <f t="shared" si="34"/>
        <v>25063.853705887272</v>
      </c>
      <c r="P120" s="160">
        <f t="shared" si="32"/>
        <v>601532.48894129449</v>
      </c>
    </row>
    <row r="121" spans="1:16">
      <c r="A121" s="32">
        <f>Tabelle0!$A120</f>
        <v>41820</v>
      </c>
      <c r="B121" s="35">
        <f>Tabelle0!B120</f>
        <v>220257</v>
      </c>
      <c r="C121" s="42">
        <f>Tabelle0!G120</f>
        <v>1713602</v>
      </c>
      <c r="D121" s="81">
        <f t="shared" si="28"/>
        <v>-4.4588553558067456E-2</v>
      </c>
      <c r="E121" s="82">
        <f t="shared" si="36"/>
        <v>4.6447472366840881E-2</v>
      </c>
      <c r="F121" s="85">
        <f t="shared" si="29"/>
        <v>6.4392701812620912E-2</v>
      </c>
      <c r="G121" s="89">
        <f t="shared" si="37"/>
        <v>81197537</v>
      </c>
      <c r="H121" s="88">
        <f t="shared" si="30"/>
        <v>21104.113047172847</v>
      </c>
      <c r="I121" s="92">
        <f t="shared" si="31"/>
        <v>506498.71313214832</v>
      </c>
      <c r="J121" s="153">
        <f t="shared" si="24"/>
        <v>68624443</v>
      </c>
      <c r="K121" s="154" t="s">
        <v>197</v>
      </c>
      <c r="L121" s="154" t="s">
        <v>197</v>
      </c>
      <c r="M121" s="154" t="s">
        <v>197</v>
      </c>
      <c r="N121" s="169">
        <f t="shared" si="33"/>
        <v>3209.5998214513738</v>
      </c>
      <c r="O121" s="159">
        <f t="shared" si="34"/>
        <v>24970.723623942566</v>
      </c>
      <c r="P121" s="160">
        <f t="shared" si="32"/>
        <v>599297.36697462155</v>
      </c>
    </row>
    <row r="122" spans="1:16">
      <c r="A122" s="32">
        <f>Tabelle0!$A121</f>
        <v>41850</v>
      </c>
      <c r="B122" s="35">
        <f>Tabelle0!B121</f>
        <v>222648</v>
      </c>
      <c r="C122" s="42">
        <f>Tabelle0!G121</f>
        <v>1722085</v>
      </c>
      <c r="D122" s="81">
        <f t="shared" si="28"/>
        <v>5.9404692571552786E-2</v>
      </c>
      <c r="E122" s="82">
        <f t="shared" ref="E122:E127" si="38">(C122/C$115-1)*12/MONTH(A122)</f>
        <v>4.8495589382991131E-2</v>
      </c>
      <c r="F122" s="85">
        <f t="shared" si="29"/>
        <v>6.2939320394342024E-2</v>
      </c>
      <c r="G122" s="89">
        <f t="shared" si="37"/>
        <v>81197537</v>
      </c>
      <c r="H122" s="88">
        <f t="shared" si="30"/>
        <v>21208.586659469733</v>
      </c>
      <c r="I122" s="92">
        <f t="shared" si="31"/>
        <v>509006.07982727361</v>
      </c>
      <c r="J122" s="153">
        <f t="shared" si="24"/>
        <v>68624443</v>
      </c>
      <c r="K122" s="154" t="s">
        <v>197</v>
      </c>
      <c r="L122" s="154" t="s">
        <v>197</v>
      </c>
      <c r="M122" s="154" t="s">
        <v>197</v>
      </c>
      <c r="N122" s="169">
        <f t="shared" si="33"/>
        <v>3244.4416343022267</v>
      </c>
      <c r="O122" s="159">
        <f t="shared" si="34"/>
        <v>25094.338470623359</v>
      </c>
      <c r="P122" s="160">
        <f t="shared" si="32"/>
        <v>602264.12329496059</v>
      </c>
    </row>
    <row r="123" spans="1:16">
      <c r="A123" s="32">
        <f>Tabelle0!$A122</f>
        <v>41881</v>
      </c>
      <c r="B123" s="35">
        <f>Tabelle0!B122</f>
        <v>222525</v>
      </c>
      <c r="C123" s="42">
        <f>Tabelle0!G122</f>
        <v>1738102</v>
      </c>
      <c r="D123" s="81">
        <f t="shared" si="28"/>
        <v>0.111611215474265</v>
      </c>
      <c r="E123" s="82">
        <f t="shared" si="38"/>
        <v>5.6779715162455058E-2</v>
      </c>
      <c r="F123" s="85">
        <f t="shared" si="29"/>
        <v>6.4463637961518661E-2</v>
      </c>
      <c r="G123" s="89">
        <f t="shared" si="37"/>
        <v>81197537</v>
      </c>
      <c r="H123" s="88">
        <f t="shared" si="30"/>
        <v>21405.846337432624</v>
      </c>
      <c r="I123" s="92">
        <f t="shared" si="31"/>
        <v>513740.31209838297</v>
      </c>
      <c r="J123" s="153">
        <f t="shared" si="24"/>
        <v>68624443</v>
      </c>
      <c r="K123" s="154" t="s">
        <v>197</v>
      </c>
      <c r="L123" s="154" t="s">
        <v>197</v>
      </c>
      <c r="M123" s="154" t="s">
        <v>197</v>
      </c>
      <c r="N123" s="169">
        <f t="shared" si="33"/>
        <v>3242.6492700275908</v>
      </c>
      <c r="O123" s="159">
        <f t="shared" si="34"/>
        <v>25327.739272142437</v>
      </c>
      <c r="P123" s="160">
        <f t="shared" si="32"/>
        <v>607865.74253141845</v>
      </c>
    </row>
    <row r="124" spans="1:16">
      <c r="A124" s="32">
        <f>Tabelle0!$A123</f>
        <v>41912</v>
      </c>
      <c r="B124" s="35">
        <f>Tabelle0!B123</f>
        <v>222791</v>
      </c>
      <c r="C124" s="42">
        <f>Tabelle0!G123</f>
        <v>1745676</v>
      </c>
      <c r="D124" s="81">
        <f t="shared" si="28"/>
        <v>5.2291522591884743E-2</v>
      </c>
      <c r="E124" s="82">
        <f t="shared" si="38"/>
        <v>5.6500960266330814E-2</v>
      </c>
      <c r="F124" s="85">
        <f t="shared" si="29"/>
        <v>6.075112201631172E-2</v>
      </c>
      <c r="G124" s="89">
        <f t="shared" si="37"/>
        <v>81197537</v>
      </c>
      <c r="H124" s="88">
        <f t="shared" si="30"/>
        <v>21499.125028878647</v>
      </c>
      <c r="I124" s="92">
        <f t="shared" si="31"/>
        <v>515979.00069308752</v>
      </c>
      <c r="J124" s="153">
        <f t="shared" si="24"/>
        <v>68624443</v>
      </c>
      <c r="K124" s="154" t="s">
        <v>197</v>
      </c>
      <c r="L124" s="154" t="s">
        <v>197</v>
      </c>
      <c r="M124" s="154" t="s">
        <v>197</v>
      </c>
      <c r="N124" s="169">
        <f t="shared" si="33"/>
        <v>3246.5254399223322</v>
      </c>
      <c r="O124" s="159">
        <f t="shared" si="34"/>
        <v>25438.108109671652</v>
      </c>
      <c r="P124" s="160">
        <f t="shared" si="32"/>
        <v>610514.59463211964</v>
      </c>
    </row>
    <row r="125" spans="1:16">
      <c r="A125" s="32">
        <f>Tabelle0!$A124</f>
        <v>41942</v>
      </c>
      <c r="B125" s="35">
        <f>Tabelle0!B124</f>
        <v>223586</v>
      </c>
      <c r="C125" s="42">
        <f>Tabelle0!G124</f>
        <v>1772136</v>
      </c>
      <c r="D125" s="81">
        <f t="shared" si="28"/>
        <v>0.18188942277948517</v>
      </c>
      <c r="E125" s="82">
        <f t="shared" si="38"/>
        <v>6.9810576046345926E-2</v>
      </c>
      <c r="F125" s="85">
        <f t="shared" si="29"/>
        <v>5.9189949226139404E-2</v>
      </c>
      <c r="G125" s="89">
        <f t="shared" si="37"/>
        <v>81197537</v>
      </c>
      <c r="H125" s="88">
        <f t="shared" si="30"/>
        <v>21824.996982359207</v>
      </c>
      <c r="I125" s="92">
        <f t="shared" si="31"/>
        <v>523799.92757662095</v>
      </c>
      <c r="J125" s="153">
        <f t="shared" si="24"/>
        <v>68624443</v>
      </c>
      <c r="K125" s="154" t="s">
        <v>197</v>
      </c>
      <c r="L125" s="154" t="s">
        <v>197</v>
      </c>
      <c r="M125" s="154" t="s">
        <v>197</v>
      </c>
      <c r="N125" s="169">
        <f t="shared" si="33"/>
        <v>3258.1102334047359</v>
      </c>
      <c r="O125" s="159">
        <f t="shared" si="34"/>
        <v>25823.685009727509</v>
      </c>
      <c r="P125" s="160">
        <f t="shared" si="32"/>
        <v>619768.44023346016</v>
      </c>
    </row>
    <row r="126" spans="1:16">
      <c r="A126" s="32">
        <f>Tabelle0!$A125</f>
        <v>41973</v>
      </c>
      <c r="B126" s="35">
        <f>Tabelle0!B125</f>
        <v>224779</v>
      </c>
      <c r="C126" s="42">
        <f>Tabelle0!G125</f>
        <v>1799944</v>
      </c>
      <c r="D126" s="81">
        <f t="shared" si="28"/>
        <v>0.18830157504841694</v>
      </c>
      <c r="E126" s="82">
        <f t="shared" si="38"/>
        <v>8.1578351821122344E-2</v>
      </c>
      <c r="F126" s="85">
        <f t="shared" si="29"/>
        <v>6.826547460357224E-2</v>
      </c>
      <c r="G126" s="89">
        <f t="shared" si="37"/>
        <v>81197537</v>
      </c>
      <c r="H126" s="88">
        <f t="shared" si="30"/>
        <v>22167.470424626303</v>
      </c>
      <c r="I126" s="92">
        <f t="shared" si="31"/>
        <v>532019.29019103129</v>
      </c>
      <c r="J126" s="153">
        <f t="shared" si="24"/>
        <v>68624443</v>
      </c>
      <c r="K126" s="154" t="s">
        <v>197</v>
      </c>
      <c r="L126" s="154" t="s">
        <v>197</v>
      </c>
      <c r="M126" s="154" t="s">
        <v>197</v>
      </c>
      <c r="N126" s="169">
        <f t="shared" si="33"/>
        <v>3275.494709661979</v>
      </c>
      <c r="O126" s="159">
        <f t="shared" si="34"/>
        <v>26228.905056468</v>
      </c>
      <c r="P126" s="160">
        <f t="shared" si="32"/>
        <v>629493.72135523194</v>
      </c>
    </row>
    <row r="127" spans="1:16">
      <c r="A127" s="32">
        <f>Tabelle0!$A126</f>
        <v>42003</v>
      </c>
      <c r="B127" s="35">
        <f>Tabelle0!B126</f>
        <v>229746</v>
      </c>
      <c r="C127" s="42">
        <f>Tabelle0!G126</f>
        <v>1787546</v>
      </c>
      <c r="D127" s="81">
        <f t="shared" si="28"/>
        <v>-8.2655904850373219E-2</v>
      </c>
      <c r="E127" s="82">
        <f t="shared" si="38"/>
        <v>6.7377078644707877E-2</v>
      </c>
      <c r="F127" s="85">
        <f t="shared" si="29"/>
        <v>6.7377078644707877E-2</v>
      </c>
      <c r="G127" s="89">
        <f t="shared" si="37"/>
        <v>81197537</v>
      </c>
      <c r="H127" s="88">
        <f t="shared" si="30"/>
        <v>22014.781064110357</v>
      </c>
      <c r="I127" s="92">
        <f t="shared" si="31"/>
        <v>528354.74553864857</v>
      </c>
      <c r="J127" s="153">
        <f t="shared" si="24"/>
        <v>68624443</v>
      </c>
      <c r="K127" s="162" t="s">
        <v>5</v>
      </c>
      <c r="L127" s="154" t="s">
        <v>197</v>
      </c>
      <c r="M127" s="163" t="s">
        <v>244</v>
      </c>
      <c r="N127" s="169">
        <f t="shared" si="33"/>
        <v>3347.8741678092747</v>
      </c>
      <c r="O127" s="159">
        <f t="shared" si="34"/>
        <v>26048.24056641159</v>
      </c>
      <c r="P127" s="160">
        <f t="shared" si="32"/>
        <v>625157.77359387814</v>
      </c>
    </row>
    <row r="128" spans="1:16">
      <c r="A128" s="32">
        <f>Tabelle0!$A127</f>
        <v>42034</v>
      </c>
      <c r="B128" s="35">
        <f>Tabelle0!B127</f>
        <v>228939</v>
      </c>
      <c r="C128" s="42">
        <f>Tabelle0!G127</f>
        <v>1815340</v>
      </c>
      <c r="D128" s="81">
        <f t="shared" si="28"/>
        <v>0.18658428929940829</v>
      </c>
      <c r="E128" s="82">
        <f t="shared" ref="E128:E133" si="39">(C128/C$127-1)*12/MONTH(A128)</f>
        <v>0.18658428929940829</v>
      </c>
      <c r="F128" s="85">
        <f t="shared" si="29"/>
        <v>8.8694273341221708E-2</v>
      </c>
      <c r="G128" s="89">
        <f t="shared" si="37"/>
        <v>81197537</v>
      </c>
      <c r="H128" s="88">
        <f t="shared" si="30"/>
        <v>22357.082087354447</v>
      </c>
      <c r="I128" s="92">
        <f t="shared" si="31"/>
        <v>536569.97009650676</v>
      </c>
      <c r="J128" s="153">
        <f>G128-K128-L128-M128</f>
        <v>68117257</v>
      </c>
      <c r="K128" s="154">
        <v>2106584</v>
      </c>
      <c r="L128" s="154">
        <v>2045717</v>
      </c>
      <c r="M128" s="154">
        <v>8927979</v>
      </c>
      <c r="N128" s="169">
        <f t="shared" si="33"/>
        <v>3360.9544788334624</v>
      </c>
      <c r="O128" s="159">
        <f t="shared" si="34"/>
        <v>26650.221690518163</v>
      </c>
      <c r="P128" s="160">
        <f t="shared" si="32"/>
        <v>639605.32057243586</v>
      </c>
    </row>
    <row r="129" spans="1:16">
      <c r="A129" s="32">
        <f>Tabelle0!$A128</f>
        <v>42063</v>
      </c>
      <c r="B129" s="35">
        <f>Tabelle0!B128</f>
        <v>229738</v>
      </c>
      <c r="C129" s="42">
        <f>Tabelle0!G128</f>
        <v>1839908</v>
      </c>
      <c r="D129" s="81">
        <f t="shared" si="28"/>
        <v>0.16240263531900379</v>
      </c>
      <c r="E129" s="82">
        <f t="shared" si="39"/>
        <v>0.17575603648801241</v>
      </c>
      <c r="F129" s="85">
        <f t="shared" si="29"/>
        <v>9.7971396414944234E-2</v>
      </c>
      <c r="G129" s="89">
        <f t="shared" si="37"/>
        <v>81197537</v>
      </c>
      <c r="H129" s="88">
        <f t="shared" si="30"/>
        <v>22659.652841440253</v>
      </c>
      <c r="I129" s="92">
        <f t="shared" si="31"/>
        <v>543831.66819456604</v>
      </c>
      <c r="J129" s="153">
        <f t="shared" si="24"/>
        <v>68117257</v>
      </c>
      <c r="K129" s="154" t="s">
        <v>197</v>
      </c>
      <c r="L129" s="154" t="s">
        <v>197</v>
      </c>
      <c r="M129" s="154" t="s">
        <v>197</v>
      </c>
      <c r="N129" s="169">
        <f t="shared" si="33"/>
        <v>3372.6842523914315</v>
      </c>
      <c r="O129" s="159">
        <f t="shared" si="34"/>
        <v>27010.893876716145</v>
      </c>
      <c r="P129" s="160">
        <f t="shared" si="32"/>
        <v>648261.45304118749</v>
      </c>
    </row>
    <row r="130" spans="1:16">
      <c r="A130" s="32">
        <f>Tabelle0!$A129</f>
        <v>42093</v>
      </c>
      <c r="B130" s="35">
        <f>Tabelle0!B129</f>
        <v>231959</v>
      </c>
      <c r="C130" s="42">
        <f>Tabelle0!G129</f>
        <v>1848732</v>
      </c>
      <c r="D130" s="81">
        <f t="shared" si="28"/>
        <v>5.7550703622136545E-2</v>
      </c>
      <c r="E130" s="82">
        <f t="shared" si="39"/>
        <v>0.13691619684192702</v>
      </c>
      <c r="F130" s="85">
        <f t="shared" si="29"/>
        <v>0.10721145294507628</v>
      </c>
      <c r="G130" s="89">
        <f t="shared" si="37"/>
        <v>81197537</v>
      </c>
      <c r="H130" s="88">
        <f t="shared" si="30"/>
        <v>22768.326088511774</v>
      </c>
      <c r="I130" s="92">
        <f t="shared" si="31"/>
        <v>546439.82612428255</v>
      </c>
      <c r="J130" s="153">
        <f t="shared" si="24"/>
        <v>68117257</v>
      </c>
      <c r="K130" s="154" t="s">
        <v>197</v>
      </c>
      <c r="L130" s="154" t="s">
        <v>197</v>
      </c>
      <c r="M130" s="154" t="s">
        <v>197</v>
      </c>
      <c r="N130" s="169">
        <f t="shared" si="33"/>
        <v>3405.2897931577018</v>
      </c>
      <c r="O130" s="159">
        <f t="shared" si="34"/>
        <v>27140.435205721806</v>
      </c>
      <c r="P130" s="160">
        <f t="shared" si="32"/>
        <v>651370.44493732334</v>
      </c>
    </row>
    <row r="131" spans="1:16">
      <c r="A131" s="32">
        <f>Tabelle0!$A130</f>
        <v>42124</v>
      </c>
      <c r="B131" s="35">
        <f>Tabelle0!B130</f>
        <v>233769</v>
      </c>
      <c r="C131" s="42">
        <f>Tabelle0!G130</f>
        <v>1879567</v>
      </c>
      <c r="D131" s="81">
        <f t="shared" si="28"/>
        <v>0.20014799332731759</v>
      </c>
      <c r="E131" s="82">
        <f t="shared" si="39"/>
        <v>0.15443686484152042</v>
      </c>
      <c r="F131" s="85">
        <f t="shared" si="29"/>
        <v>0.10111695384319752</v>
      </c>
      <c r="G131" s="89">
        <f t="shared" si="37"/>
        <v>81197537</v>
      </c>
      <c r="H131" s="88">
        <f t="shared" si="30"/>
        <v>23148.078986681579</v>
      </c>
      <c r="I131" s="92">
        <f t="shared" si="31"/>
        <v>555553.89568035793</v>
      </c>
      <c r="J131" s="153">
        <f t="shared" si="24"/>
        <v>68117257</v>
      </c>
      <c r="K131" s="154" t="s">
        <v>197</v>
      </c>
      <c r="L131" s="154" t="s">
        <v>197</v>
      </c>
      <c r="M131" s="154" t="s">
        <v>197</v>
      </c>
      <c r="N131" s="169">
        <f t="shared" si="33"/>
        <v>3431.8616206169313</v>
      </c>
      <c r="O131" s="159">
        <f t="shared" si="34"/>
        <v>27593.110509426413</v>
      </c>
      <c r="P131" s="160">
        <f t="shared" si="32"/>
        <v>662234.65222623385</v>
      </c>
    </row>
    <row r="132" spans="1:16">
      <c r="A132" s="32">
        <f>Tabelle0!$A131</f>
        <v>42154</v>
      </c>
      <c r="B132" s="35">
        <f>Tabelle0!B131</f>
        <v>234871</v>
      </c>
      <c r="C132" s="42">
        <f>Tabelle0!G131</f>
        <v>1909423</v>
      </c>
      <c r="D132" s="81">
        <f t="shared" si="28"/>
        <v>0.1906141148466638</v>
      </c>
      <c r="E132" s="82">
        <f t="shared" si="39"/>
        <v>0.16363483792864653</v>
      </c>
      <c r="F132" s="85">
        <f t="shared" si="29"/>
        <v>0.1101341691506883</v>
      </c>
      <c r="G132" s="89">
        <f t="shared" si="37"/>
        <v>81197537</v>
      </c>
      <c r="H132" s="88">
        <f t="shared" si="30"/>
        <v>23515.774868885495</v>
      </c>
      <c r="I132" s="92">
        <f t="shared" si="31"/>
        <v>564378.59685325192</v>
      </c>
      <c r="J132" s="153">
        <f t="shared" si="24"/>
        <v>68117257</v>
      </c>
      <c r="K132" s="154" t="s">
        <v>197</v>
      </c>
      <c r="L132" s="154" t="s">
        <v>197</v>
      </c>
      <c r="M132" s="154" t="s">
        <v>197</v>
      </c>
      <c r="N132" s="169">
        <f t="shared" si="33"/>
        <v>3448.0396061749811</v>
      </c>
      <c r="O132" s="159">
        <f t="shared" si="34"/>
        <v>28031.41353739479</v>
      </c>
      <c r="P132" s="160">
        <f t="shared" si="32"/>
        <v>672753.92489747494</v>
      </c>
    </row>
    <row r="133" spans="1:16">
      <c r="A133" s="32">
        <f>Tabelle0!$A132</f>
        <v>42185</v>
      </c>
      <c r="B133" s="35">
        <f>Tabelle0!B132</f>
        <v>238343</v>
      </c>
      <c r="C133" s="42">
        <f>Tabelle0!G132</f>
        <v>1917938</v>
      </c>
      <c r="D133" s="81">
        <f t="shared" si="28"/>
        <v>5.3513548333712357E-2</v>
      </c>
      <c r="E133" s="82">
        <f t="shared" si="39"/>
        <v>0.14588939249675237</v>
      </c>
      <c r="F133" s="85">
        <f t="shared" si="29"/>
        <v>0.11924355830583755</v>
      </c>
      <c r="G133" s="89">
        <f t="shared" si="37"/>
        <v>81197537</v>
      </c>
      <c r="H133" s="88">
        <f t="shared" si="30"/>
        <v>23620.642581806391</v>
      </c>
      <c r="I133" s="92">
        <f t="shared" si="31"/>
        <v>566895.42196335341</v>
      </c>
      <c r="J133" s="153">
        <f t="shared" si="24"/>
        <v>68117257</v>
      </c>
      <c r="K133" s="154" t="s">
        <v>197</v>
      </c>
      <c r="L133" s="154" t="s">
        <v>197</v>
      </c>
      <c r="M133" s="154" t="s">
        <v>197</v>
      </c>
      <c r="N133" s="169">
        <f t="shared" si="33"/>
        <v>3499.0105370801998</v>
      </c>
      <c r="O133" s="159">
        <f t="shared" si="34"/>
        <v>28156.418570994425</v>
      </c>
      <c r="P133" s="160">
        <f t="shared" si="32"/>
        <v>675754.04570386617</v>
      </c>
    </row>
    <row r="134" spans="1:16">
      <c r="A134" s="32">
        <f>Tabelle0!$A133</f>
        <v>42215</v>
      </c>
      <c r="B134" s="35">
        <f>Tabelle0!B133</f>
        <v>241619</v>
      </c>
      <c r="C134" s="42">
        <f>Tabelle0!G133</f>
        <v>1934750</v>
      </c>
      <c r="D134" s="81">
        <f t="shared" si="28"/>
        <v>0.10518796749425796</v>
      </c>
      <c r="E134" s="82">
        <f t="shared" ref="E134:E135" si="40">(C134/C$127-1)*12/MONTH(A134)</f>
        <v>0.1411710324018037</v>
      </c>
      <c r="F134" s="85">
        <f t="shared" ref="F134:F135" si="41">C134/C122-1</f>
        <v>0.12349274280886258</v>
      </c>
      <c r="G134" s="89">
        <f t="shared" si="37"/>
        <v>81197537</v>
      </c>
      <c r="H134" s="88">
        <f t="shared" ref="H134:H135" si="42">C134/G134*1000000</f>
        <v>23827.693197147102</v>
      </c>
      <c r="I134" s="92">
        <f t="shared" si="31"/>
        <v>571864.63673153042</v>
      </c>
      <c r="J134" s="153">
        <f t="shared" si="24"/>
        <v>68117257</v>
      </c>
      <c r="K134" s="154" t="s">
        <v>197</v>
      </c>
      <c r="L134" s="154" t="s">
        <v>197</v>
      </c>
      <c r="M134" s="154" t="s">
        <v>197</v>
      </c>
      <c r="N134" s="169">
        <f t="shared" si="33"/>
        <v>3547.10407672464</v>
      </c>
      <c r="O134" s="159">
        <f t="shared" si="34"/>
        <v>28403.228274444464</v>
      </c>
      <c r="P134" s="160">
        <f t="shared" si="32"/>
        <v>681677.4785866671</v>
      </c>
    </row>
    <row r="135" spans="1:16">
      <c r="A135" s="32">
        <f>Tabelle0!$A134</f>
        <v>42246</v>
      </c>
      <c r="B135" s="35">
        <f>Tabelle0!B134</f>
        <v>241151</v>
      </c>
      <c r="C135" s="42">
        <f>Tabelle0!G134</f>
        <v>1948142</v>
      </c>
      <c r="D135" s="81">
        <f t="shared" si="28"/>
        <v>8.3061894301588168E-2</v>
      </c>
      <c r="E135" s="82">
        <f t="shared" si="40"/>
        <v>0.13476240611430435</v>
      </c>
      <c r="F135" s="85">
        <f t="shared" si="41"/>
        <v>0.12084446137223237</v>
      </c>
      <c r="G135" s="89">
        <f t="shared" si="37"/>
        <v>81197537</v>
      </c>
      <c r="H135" s="88">
        <f t="shared" si="42"/>
        <v>23992.624308296443</v>
      </c>
      <c r="I135" s="92">
        <f t="shared" si="31"/>
        <v>575822.98339911457</v>
      </c>
      <c r="J135" s="153">
        <f t="shared" si="24"/>
        <v>68117257</v>
      </c>
      <c r="K135" s="154" t="s">
        <v>197</v>
      </c>
      <c r="L135" s="154" t="s">
        <v>197</v>
      </c>
      <c r="M135" s="154" t="s">
        <v>197</v>
      </c>
      <c r="N135" s="169">
        <f t="shared" ref="N135:N166" si="43">B135/J135*1000000</f>
        <v>3540.2335710611483</v>
      </c>
      <c r="O135" s="159">
        <f t="shared" ref="O135:O166" si="44">C135/J135*1000000</f>
        <v>28599.830436507447</v>
      </c>
      <c r="P135" s="160">
        <f t="shared" si="32"/>
        <v>686395.93047617876</v>
      </c>
    </row>
    <row r="136" spans="1:16">
      <c r="A136" s="32">
        <f>Tabelle0!$A135</f>
        <v>42277</v>
      </c>
      <c r="B136" s="35">
        <f>Tabelle0!B135</f>
        <v>240339</v>
      </c>
      <c r="C136" s="42">
        <f>Tabelle0!G135</f>
        <v>1961744</v>
      </c>
      <c r="D136" s="81">
        <f t="shared" ref="D136" si="45">(C136/C135-1)*12</f>
        <v>8.3784446924300759E-2</v>
      </c>
      <c r="E136" s="82">
        <f t="shared" ref="E136" si="46">(C136/C$127-1)*12/MONTH(A136)</f>
        <v>0.12993455832744991</v>
      </c>
      <c r="F136" s="85">
        <f t="shared" ref="F136" si="47">C136/C124-1</f>
        <v>0.12377325460165567</v>
      </c>
      <c r="G136" s="89">
        <f t="shared" si="37"/>
        <v>81197537</v>
      </c>
      <c r="H136" s="88">
        <f t="shared" ref="H136" si="48">C136/G136*1000000</f>
        <v>24160.141704790876</v>
      </c>
      <c r="I136" s="92">
        <f t="shared" ref="I136" si="49">H136*24</f>
        <v>579843.40091498103</v>
      </c>
      <c r="J136" s="153">
        <f t="shared" si="24"/>
        <v>68117257</v>
      </c>
      <c r="K136" s="154" t="s">
        <v>197</v>
      </c>
      <c r="L136" s="154" t="s">
        <v>197</v>
      </c>
      <c r="M136" s="154" t="s">
        <v>197</v>
      </c>
      <c r="N136" s="169">
        <f t="shared" si="43"/>
        <v>3528.3129501236372</v>
      </c>
      <c r="O136" s="159">
        <f t="shared" si="44"/>
        <v>28799.515517778407</v>
      </c>
      <c r="P136" s="160">
        <f t="shared" ref="P136" si="50">O136*24</f>
        <v>691188.3724266818</v>
      </c>
    </row>
    <row r="137" spans="1:16">
      <c r="A137" s="32">
        <f>Tabelle0!$A136</f>
        <v>42307</v>
      </c>
      <c r="B137" s="35">
        <f>Tabelle0!B136</f>
        <v>240072</v>
      </c>
      <c r="C137" s="42">
        <f>Tabelle0!G136</f>
        <v>1992814</v>
      </c>
      <c r="D137" s="81">
        <f t="shared" ref="D137" si="51">(C137/C136-1)*12</f>
        <v>0.19005537929515803</v>
      </c>
      <c r="E137" s="82">
        <f t="shared" ref="E137" si="52">(C137/C$127-1)*12/MONTH(A137)</f>
        <v>0.13779874755670612</v>
      </c>
      <c r="F137" s="85">
        <f t="shared" ref="F137" si="53">C137/C125-1</f>
        <v>0.12452656003828144</v>
      </c>
      <c r="G137" s="89">
        <f t="shared" si="37"/>
        <v>81197537</v>
      </c>
      <c r="H137" s="88">
        <f t="shared" ref="H137" si="54">C137/G137*1000000</f>
        <v>24542.788779418272</v>
      </c>
      <c r="I137" s="92">
        <f t="shared" ref="I137" si="55">H137*24</f>
        <v>589026.93070603849</v>
      </c>
      <c r="J137" s="153">
        <f t="shared" si="24"/>
        <v>68117257</v>
      </c>
      <c r="K137" s="154" t="s">
        <v>197</v>
      </c>
      <c r="L137" s="154" t="s">
        <v>197</v>
      </c>
      <c r="M137" s="154" t="s">
        <v>197</v>
      </c>
      <c r="N137" s="169">
        <f t="shared" si="43"/>
        <v>3524.3932385592097</v>
      </c>
      <c r="O137" s="159">
        <f t="shared" si="44"/>
        <v>29255.640754882425</v>
      </c>
      <c r="P137" s="160">
        <f t="shared" ref="P137" si="56">O137*24</f>
        <v>702135.37811717822</v>
      </c>
    </row>
    <row r="138" spans="1:16">
      <c r="A138" s="32">
        <f>Tabelle0!$A137</f>
        <v>42338</v>
      </c>
      <c r="B138" s="35">
        <f>Tabelle0!B137</f>
        <v>241853</v>
      </c>
      <c r="C138" s="42">
        <f>Tabelle0!G137</f>
        <v>2030208</v>
      </c>
      <c r="D138" s="81">
        <f t="shared" ref="D138:D139" si="57">(C138/C137-1)*12</f>
        <v>0.22517304675699901</v>
      </c>
      <c r="E138" s="82">
        <f t="shared" ref="E138" si="58">(C138/C$127-1)*12/MONTH(A138)</f>
        <v>0.14809251444056937</v>
      </c>
      <c r="F138" s="85">
        <f t="shared" ref="F138:F139" si="59">C138/C126-1</f>
        <v>0.12792842443987151</v>
      </c>
      <c r="G138" s="89">
        <f t="shared" si="37"/>
        <v>81197537</v>
      </c>
      <c r="H138" s="88">
        <f t="shared" ref="H138:H139" si="60">C138/G138*1000000</f>
        <v>25003.319989866195</v>
      </c>
      <c r="I138" s="92">
        <f t="shared" ref="I138:I139" si="61">H138*24</f>
        <v>600079.67975678865</v>
      </c>
      <c r="J138" s="153">
        <f t="shared" si="24"/>
        <v>68117257</v>
      </c>
      <c r="K138" s="154" t="s">
        <v>197</v>
      </c>
      <c r="L138" s="154" t="s">
        <v>197</v>
      </c>
      <c r="M138" s="154" t="s">
        <v>197</v>
      </c>
      <c r="N138" s="169">
        <f t="shared" si="43"/>
        <v>3550.5393295563854</v>
      </c>
      <c r="O138" s="159">
        <f t="shared" si="44"/>
        <v>29804.605901849514</v>
      </c>
      <c r="P138" s="160">
        <f t="shared" ref="P138:P139" si="62">O138*24</f>
        <v>715310.54164438834</v>
      </c>
    </row>
    <row r="139" spans="1:16">
      <c r="A139" s="32">
        <f>Tabelle0!$A138</f>
        <v>42368</v>
      </c>
      <c r="B139" s="35">
        <f>Tabelle0!B138</f>
        <v>244163</v>
      </c>
      <c r="C139" s="42">
        <f>Tabelle0!G138</f>
        <v>2010216</v>
      </c>
      <c r="D139" s="81">
        <f t="shared" si="57"/>
        <v>-0.11816720257234792</v>
      </c>
      <c r="E139" s="82">
        <f>(C139/C$127-1)*12/MONTH(A139)</f>
        <v>0.12456742371944562</v>
      </c>
      <c r="F139" s="85">
        <f t="shared" si="59"/>
        <v>0.12456742371944562</v>
      </c>
      <c r="G139" s="89">
        <f t="shared" si="37"/>
        <v>81197537</v>
      </c>
      <c r="H139" s="88">
        <f t="shared" si="60"/>
        <v>24757.105625014214</v>
      </c>
      <c r="I139" s="92">
        <f t="shared" si="61"/>
        <v>594170.53500034113</v>
      </c>
      <c r="J139" s="153">
        <f t="shared" si="24"/>
        <v>68117257</v>
      </c>
      <c r="K139" s="162" t="s">
        <v>5</v>
      </c>
      <c r="L139" s="154" t="s">
        <v>197</v>
      </c>
      <c r="M139" s="163" t="s">
        <v>252</v>
      </c>
      <c r="N139" s="169">
        <f t="shared" si="43"/>
        <v>3584.4514408441314</v>
      </c>
      <c r="O139" s="159">
        <f t="shared" si="44"/>
        <v>29511.11199325011</v>
      </c>
      <c r="P139" s="160">
        <f t="shared" si="62"/>
        <v>708266.68783800257</v>
      </c>
    </row>
    <row r="140" spans="1:16">
      <c r="A140" s="32">
        <f>Tabelle0!$A139</f>
        <v>42399</v>
      </c>
      <c r="B140" s="35">
        <f>Tabelle0!B139</f>
        <v>242222</v>
      </c>
      <c r="C140" s="42">
        <f>Tabelle0!G139</f>
        <v>2035862</v>
      </c>
      <c r="D140" s="81">
        <f t="shared" ref="D140:D141" si="63">(C140/C139-1)*12</f>
        <v>0.15309399586909933</v>
      </c>
      <c r="E140" s="82">
        <f>(C140/C$139-1)*12/MONTH(A140)</f>
        <v>0.15309399586909933</v>
      </c>
      <c r="F140" s="85">
        <f t="shared" ref="F140:F141" si="64">C140/C128-1</f>
        <v>0.12147696850176826</v>
      </c>
      <c r="G140" s="89">
        <v>82175684</v>
      </c>
      <c r="H140" s="88">
        <f t="shared" ref="H140:H141" si="65">C140/G140*1000000</f>
        <v>24774.506288259188</v>
      </c>
      <c r="I140" s="92">
        <f t="shared" ref="I140:I141" si="66">H140*24</f>
        <v>594588.15091822052</v>
      </c>
      <c r="J140" s="153">
        <f>G140-K140-L140-M140</f>
        <v>68849984</v>
      </c>
      <c r="K140" s="154">
        <v>2200400</v>
      </c>
      <c r="L140" s="154">
        <v>2130000</v>
      </c>
      <c r="M140" s="154">
        <v>8995300</v>
      </c>
      <c r="N140" s="169">
        <f t="shared" si="43"/>
        <v>3518.1126548990919</v>
      </c>
      <c r="O140" s="159">
        <f t="shared" si="44"/>
        <v>29569.53483097396</v>
      </c>
      <c r="P140" s="160">
        <f t="shared" ref="P140:P141" si="67">O140*24</f>
        <v>709668.83594337502</v>
      </c>
    </row>
    <row r="141" spans="1:16">
      <c r="A141" s="32">
        <f>Tabelle0!$A140</f>
        <v>42429</v>
      </c>
      <c r="B141" s="35">
        <f>Tabelle0!B140</f>
        <v>242650</v>
      </c>
      <c r="C141" s="42">
        <f>Tabelle0!G140</f>
        <v>2049625</v>
      </c>
      <c r="D141" s="81">
        <f t="shared" si="63"/>
        <v>8.1123376731820684E-2</v>
      </c>
      <c r="E141" s="82">
        <f t="shared" ref="E141:E149" si="68">(C141/C$139-1)*12/MONTH(A141)</f>
        <v>0.11762616554638861</v>
      </c>
      <c r="F141" s="85">
        <f t="shared" si="64"/>
        <v>0.11398232955126009</v>
      </c>
      <c r="G141" s="89">
        <f t="shared" si="37"/>
        <v>82175684</v>
      </c>
      <c r="H141" s="88">
        <f t="shared" si="65"/>
        <v>24941.988922173136</v>
      </c>
      <c r="I141" s="92">
        <f t="shared" si="66"/>
        <v>598607.73413215531</v>
      </c>
      <c r="J141" s="153">
        <f t="shared" si="24"/>
        <v>68849984</v>
      </c>
      <c r="K141" s="154" t="s">
        <v>197</v>
      </c>
      <c r="L141" s="154" t="s">
        <v>197</v>
      </c>
      <c r="M141" s="154" t="s">
        <v>197</v>
      </c>
      <c r="N141" s="169">
        <f t="shared" si="43"/>
        <v>3524.3290688346419</v>
      </c>
      <c r="O141" s="159">
        <f t="shared" si="44"/>
        <v>29769.433207130445</v>
      </c>
      <c r="P141" s="160">
        <f t="shared" si="67"/>
        <v>714466.39697113074</v>
      </c>
    </row>
    <row r="142" spans="1:16">
      <c r="A142" s="32">
        <f>Tabelle0!$A141</f>
        <v>42459</v>
      </c>
      <c r="B142" s="35">
        <f>Tabelle0!B141</f>
        <v>243263</v>
      </c>
      <c r="C142" s="42">
        <f>Tabelle0!G141</f>
        <v>2036404</v>
      </c>
      <c r="D142" s="81">
        <f t="shared" ref="D142:D143" si="69">(C142/C141-1)*12</f>
        <v>-7.7405379032749355E-2</v>
      </c>
      <c r="E142" s="82">
        <f t="shared" si="68"/>
        <v>5.2109823023993584E-2</v>
      </c>
      <c r="F142" s="85">
        <f t="shared" ref="F142:F143" si="70">C142/C130-1</f>
        <v>0.10151390250182279</v>
      </c>
      <c r="G142" s="89">
        <f t="shared" si="37"/>
        <v>82175684</v>
      </c>
      <c r="H142" s="88">
        <f t="shared" ref="H142:H143" si="71">C142/G142*1000000</f>
        <v>24781.101913310511</v>
      </c>
      <c r="I142" s="92">
        <f t="shared" ref="I142:I143" si="72">H142*24</f>
        <v>594746.44591945224</v>
      </c>
      <c r="J142" s="153">
        <f t="shared" si="24"/>
        <v>68849984</v>
      </c>
      <c r="K142" s="154" t="s">
        <v>197</v>
      </c>
      <c r="L142" s="154" t="s">
        <v>197</v>
      </c>
      <c r="M142" s="154" t="s">
        <v>197</v>
      </c>
      <c r="N142" s="169">
        <f t="shared" si="43"/>
        <v>3533.2324841208388</v>
      </c>
      <c r="O142" s="159">
        <f t="shared" si="44"/>
        <v>29577.407018714777</v>
      </c>
      <c r="P142" s="160">
        <f t="shared" ref="P142:P143" si="73">O142*24</f>
        <v>709857.76844915468</v>
      </c>
    </row>
    <row r="143" spans="1:16">
      <c r="A143" s="32">
        <f>Tabelle0!$A142</f>
        <v>42490</v>
      </c>
      <c r="B143" s="35">
        <f>Tabelle0!B142</f>
        <v>244222</v>
      </c>
      <c r="C143" s="42">
        <f>Tabelle0!G142</f>
        <v>2061552</v>
      </c>
      <c r="D143" s="81">
        <f t="shared" si="69"/>
        <v>0.14819063407850397</v>
      </c>
      <c r="E143" s="82">
        <f t="shared" si="68"/>
        <v>7.6612662519848884E-2</v>
      </c>
      <c r="F143" s="85">
        <f t="shared" si="70"/>
        <v>9.6822832067172904E-2</v>
      </c>
      <c r="G143" s="89">
        <f t="shared" si="37"/>
        <v>82175684</v>
      </c>
      <c r="H143" s="88">
        <f t="shared" si="71"/>
        <v>25087.129180451968</v>
      </c>
      <c r="I143" s="92">
        <f t="shared" si="72"/>
        <v>602091.1003308472</v>
      </c>
      <c r="J143" s="153">
        <f t="shared" si="24"/>
        <v>68849984</v>
      </c>
      <c r="K143" s="154" t="s">
        <v>197</v>
      </c>
      <c r="L143" s="154" t="s">
        <v>197</v>
      </c>
      <c r="M143" s="154" t="s">
        <v>197</v>
      </c>
      <c r="N143" s="169">
        <f t="shared" si="43"/>
        <v>3547.1613181493258</v>
      </c>
      <c r="O143" s="159">
        <f t="shared" si="44"/>
        <v>29942.664910423216</v>
      </c>
      <c r="P143" s="160">
        <f t="shared" si="73"/>
        <v>718623.95785015717</v>
      </c>
    </row>
    <row r="144" spans="1:16">
      <c r="A144" s="32">
        <f>Tabelle0!$A143</f>
        <v>42520</v>
      </c>
      <c r="B144" s="35">
        <f>Tabelle0!B143</f>
        <v>243690</v>
      </c>
      <c r="C144" s="42">
        <f>Tabelle0!G143</f>
        <v>2083244</v>
      </c>
      <c r="D144" s="81">
        <f t="shared" ref="D144:D145" si="74">(C144/C143-1)*12</f>
        <v>0.12626603646184886</v>
      </c>
      <c r="E144" s="82">
        <f t="shared" si="68"/>
        <v>8.7188242457527029E-2</v>
      </c>
      <c r="F144" s="85">
        <f t="shared" ref="F144:F145" si="75">C144/C132-1</f>
        <v>9.1033259785809673E-2</v>
      </c>
      <c r="G144" s="89">
        <f t="shared" si="37"/>
        <v>82175684</v>
      </c>
      <c r="H144" s="88">
        <f t="shared" ref="H144:H145" si="76">C144/G144*1000000</f>
        <v>25351.100211103811</v>
      </c>
      <c r="I144" s="92">
        <f t="shared" ref="I144:I145" si="77">H144*24</f>
        <v>608426.40506649145</v>
      </c>
      <c r="J144" s="153">
        <f t="shared" si="24"/>
        <v>68849984</v>
      </c>
      <c r="K144" s="154" t="s">
        <v>197</v>
      </c>
      <c r="L144" s="154" t="s">
        <v>197</v>
      </c>
      <c r="M144" s="154" t="s">
        <v>197</v>
      </c>
      <c r="N144" s="169">
        <f t="shared" si="43"/>
        <v>3539.4343737247636</v>
      </c>
      <c r="O144" s="159">
        <f t="shared" si="44"/>
        <v>30257.726712035255</v>
      </c>
      <c r="P144" s="160">
        <f t="shared" ref="P144:P145" si="78">O144*24</f>
        <v>726185.44108884619</v>
      </c>
    </row>
    <row r="145" spans="1:16">
      <c r="A145" s="32">
        <f>Tabelle0!$A144</f>
        <v>42551</v>
      </c>
      <c r="B145" s="35">
        <f>Tabelle0!B144</f>
        <v>245223</v>
      </c>
      <c r="C145" s="42">
        <f>Tabelle0!G144</f>
        <v>2086496</v>
      </c>
      <c r="D145" s="81">
        <f t="shared" si="74"/>
        <v>1.8732323242021565E-2</v>
      </c>
      <c r="E145" s="82">
        <f t="shared" si="68"/>
        <v>7.5892341917485506E-2</v>
      </c>
      <c r="F145" s="85">
        <f t="shared" si="75"/>
        <v>8.7885009838691408E-2</v>
      </c>
      <c r="G145" s="89">
        <f t="shared" si="37"/>
        <v>82175684</v>
      </c>
      <c r="H145" s="88">
        <f t="shared" si="76"/>
        <v>25390.673961411747</v>
      </c>
      <c r="I145" s="92">
        <f t="shared" si="77"/>
        <v>609376.17507388187</v>
      </c>
      <c r="J145" s="153">
        <f t="shared" si="24"/>
        <v>68849984</v>
      </c>
      <c r="K145" s="154" t="s">
        <v>197</v>
      </c>
      <c r="L145" s="154" t="s">
        <v>197</v>
      </c>
      <c r="M145" s="154" t="s">
        <v>197</v>
      </c>
      <c r="N145" s="169">
        <f t="shared" si="43"/>
        <v>3561.7001741060681</v>
      </c>
      <c r="O145" s="159">
        <f t="shared" si="44"/>
        <v>30304.959838480136</v>
      </c>
      <c r="P145" s="160">
        <f t="shared" si="78"/>
        <v>727319.03612352326</v>
      </c>
    </row>
    <row r="146" spans="1:16">
      <c r="A146" s="32">
        <f>Tabelle0!$A145</f>
        <v>42581</v>
      </c>
      <c r="B146" s="35">
        <f>Tabelle0!B145</f>
        <v>247353</v>
      </c>
      <c r="C146" s="42">
        <f>Tabelle0!G145</f>
        <v>2100780</v>
      </c>
      <c r="D146" s="81">
        <f t="shared" ref="D146:D147" si="79">(C146/C145-1)*12</f>
        <v>8.2151128015580888E-2</v>
      </c>
      <c r="E146" s="82">
        <f t="shared" si="68"/>
        <v>7.7231785752661056E-2</v>
      </c>
      <c r="F146" s="85">
        <f t="shared" ref="F146:F147" si="80">C146/C134-1</f>
        <v>8.5814704742214865E-2</v>
      </c>
      <c r="G146" s="89">
        <f t="shared" si="37"/>
        <v>82175684</v>
      </c>
      <c r="H146" s="88">
        <f t="shared" ref="H146:H147" si="81">C146/G146*1000000</f>
        <v>25564.496670328903</v>
      </c>
      <c r="I146" s="92">
        <f t="shared" ref="I146:I147" si="82">H146*24</f>
        <v>613547.92008789373</v>
      </c>
      <c r="J146" s="153">
        <f t="shared" si="24"/>
        <v>68849984</v>
      </c>
      <c r="K146" s="154" t="s">
        <v>197</v>
      </c>
      <c r="L146" s="154" t="s">
        <v>197</v>
      </c>
      <c r="M146" s="154" t="s">
        <v>197</v>
      </c>
      <c r="N146" s="169">
        <f t="shared" si="43"/>
        <v>3592.6370004675673</v>
      </c>
      <c r="O146" s="159">
        <f t="shared" si="44"/>
        <v>30512.425391413308</v>
      </c>
      <c r="P146" s="160">
        <f t="shared" ref="P146:P147" si="83">O146*24</f>
        <v>732298.20939391945</v>
      </c>
    </row>
    <row r="147" spans="1:16">
      <c r="A147" s="32">
        <f>Tabelle0!$A146</f>
        <v>42612</v>
      </c>
      <c r="B147" s="35">
        <f>Tabelle0!B146</f>
        <v>246519</v>
      </c>
      <c r="C147" s="42">
        <f>Tabelle0!G146</f>
        <v>2111161</v>
      </c>
      <c r="D147" s="81">
        <f t="shared" si="79"/>
        <v>5.9297975037844175E-2</v>
      </c>
      <c r="E147" s="82">
        <f t="shared" si="68"/>
        <v>7.5323995033369617E-2</v>
      </c>
      <c r="F147" s="85">
        <f t="shared" si="80"/>
        <v>8.3679218455328108E-2</v>
      </c>
      <c r="G147" s="89">
        <f t="shared" si="37"/>
        <v>82175684</v>
      </c>
      <c r="H147" s="88">
        <f t="shared" si="81"/>
        <v>25690.823577446587</v>
      </c>
      <c r="I147" s="92">
        <f t="shared" si="82"/>
        <v>616579.76585871808</v>
      </c>
      <c r="J147" s="153">
        <f t="shared" ref="J147:J212" si="84">J146</f>
        <v>68849984</v>
      </c>
      <c r="K147" s="154" t="s">
        <v>197</v>
      </c>
      <c r="L147" s="154" t="s">
        <v>197</v>
      </c>
      <c r="M147" s="154" t="s">
        <v>197</v>
      </c>
      <c r="N147" s="169">
        <f t="shared" si="43"/>
        <v>3580.5237078922196</v>
      </c>
      <c r="O147" s="159">
        <f t="shared" si="44"/>
        <v>30663.202478013645</v>
      </c>
      <c r="P147" s="160">
        <f t="shared" si="83"/>
        <v>735916.85947232752</v>
      </c>
    </row>
    <row r="148" spans="1:16">
      <c r="A148" s="32">
        <f>Tabelle0!$A147</f>
        <v>42643</v>
      </c>
      <c r="B148" s="35">
        <f>Tabelle0!B147</f>
        <v>245944</v>
      </c>
      <c r="C148" s="42">
        <f>Tabelle0!G147</f>
        <v>2113510</v>
      </c>
      <c r="D148" s="81">
        <f t="shared" ref="D148:D149" si="85">(C148/C147-1)*12</f>
        <v>1.335189499995515E-2</v>
      </c>
      <c r="E148" s="82">
        <f t="shared" si="68"/>
        <v>6.8512703775780004E-2</v>
      </c>
      <c r="F148" s="85">
        <f t="shared" ref="F148:F149" si="86">C148/C136-1</f>
        <v>7.7362795553344466E-2</v>
      </c>
      <c r="G148" s="89">
        <f t="shared" si="37"/>
        <v>82175684</v>
      </c>
      <c r="H148" s="88">
        <f t="shared" ref="H148:H149" si="87">C148/G148*1000000</f>
        <v>25719.40867568562</v>
      </c>
      <c r="I148" s="92">
        <f t="shared" ref="I148:I149" si="88">H148*24</f>
        <v>617265.80821645493</v>
      </c>
      <c r="J148" s="153">
        <f t="shared" si="84"/>
        <v>68849984</v>
      </c>
      <c r="K148" s="154" t="s">
        <v>197</v>
      </c>
      <c r="L148" s="154" t="s">
        <v>197</v>
      </c>
      <c r="M148" s="154" t="s">
        <v>197</v>
      </c>
      <c r="N148" s="169">
        <f t="shared" si="43"/>
        <v>3572.1722172077775</v>
      </c>
      <c r="O148" s="159">
        <f t="shared" si="44"/>
        <v>30697.320133001049</v>
      </c>
      <c r="P148" s="160">
        <f t="shared" ref="P148:P149" si="89">O148*24</f>
        <v>736735.68319202517</v>
      </c>
    </row>
    <row r="149" spans="1:16">
      <c r="A149" s="32">
        <f>Tabelle0!$A148</f>
        <v>42673</v>
      </c>
      <c r="B149" s="35">
        <f>Tabelle0!B148</f>
        <v>245443</v>
      </c>
      <c r="C149" s="42">
        <f>Tabelle0!G148</f>
        <v>2125338</v>
      </c>
      <c r="D149" s="81">
        <f t="shared" si="85"/>
        <v>6.715653107863151E-2</v>
      </c>
      <c r="E149" s="82">
        <f t="shared" si="68"/>
        <v>6.8722167170095272E-2</v>
      </c>
      <c r="F149" s="85">
        <f t="shared" si="86"/>
        <v>6.6500937869766075E-2</v>
      </c>
      <c r="G149" s="89">
        <f t="shared" si="37"/>
        <v>82175684</v>
      </c>
      <c r="H149" s="88">
        <f t="shared" si="87"/>
        <v>25863.344198023347</v>
      </c>
      <c r="I149" s="92">
        <f t="shared" si="88"/>
        <v>620720.26075256034</v>
      </c>
      <c r="J149" s="153">
        <f t="shared" si="84"/>
        <v>68849984</v>
      </c>
      <c r="K149" s="154" t="s">
        <v>197</v>
      </c>
      <c r="L149" s="154" t="s">
        <v>197</v>
      </c>
      <c r="M149" s="154" t="s">
        <v>197</v>
      </c>
      <c r="N149" s="169">
        <f t="shared" si="43"/>
        <v>3564.8955270635938</v>
      </c>
      <c r="O149" s="159">
        <f t="shared" si="44"/>
        <v>30869.113927462931</v>
      </c>
      <c r="P149" s="160">
        <f t="shared" si="89"/>
        <v>740858.73425911041</v>
      </c>
    </row>
    <row r="150" spans="1:16">
      <c r="A150" s="32">
        <f>Tabelle0!$A149</f>
        <v>42704</v>
      </c>
      <c r="B150" s="35">
        <f>Tabelle0!B149</f>
        <v>245696</v>
      </c>
      <c r="C150" s="42">
        <f>Tabelle0!G149</f>
        <v>2162924</v>
      </c>
      <c r="D150" s="81">
        <f t="shared" ref="D150:D151" si="90">(C150/C149-1)*12</f>
        <v>0.21221659801876136</v>
      </c>
      <c r="E150" s="82">
        <f t="shared" ref="E150:E151" si="91">(C150/C$139-1)*12/MONTH(A150)</f>
        <v>8.287196274158859E-2</v>
      </c>
      <c r="F150" s="85">
        <f t="shared" ref="F150:F151" si="92">C150/C138-1</f>
        <v>6.5370641825862164E-2</v>
      </c>
      <c r="G150" s="89">
        <f t="shared" si="37"/>
        <v>82175684</v>
      </c>
      <c r="H150" s="88">
        <f t="shared" ref="H150:H151" si="93">C150/G150*1000000</f>
        <v>26320.730107947747</v>
      </c>
      <c r="I150" s="92">
        <f t="shared" ref="I150:I151" si="94">H150*24</f>
        <v>631697.52259074594</v>
      </c>
      <c r="J150" s="153">
        <f t="shared" si="84"/>
        <v>68849984</v>
      </c>
      <c r="K150" s="162" t="s">
        <v>5</v>
      </c>
      <c r="L150" s="154" t="s">
        <v>197</v>
      </c>
      <c r="M150" s="163" t="s">
        <v>189</v>
      </c>
      <c r="N150" s="169">
        <f t="shared" si="43"/>
        <v>3568.5701829647483</v>
      </c>
      <c r="O150" s="159">
        <f t="shared" si="44"/>
        <v>31415.02545592458</v>
      </c>
      <c r="P150" s="160">
        <f t="shared" ref="P150:P151" si="95">O150*24</f>
        <v>753960.61094218993</v>
      </c>
    </row>
    <row r="151" spans="1:16">
      <c r="A151" s="32">
        <f>Tabelle0!$A150</f>
        <v>42734</v>
      </c>
      <c r="B151" s="35">
        <f>Tabelle0!B150</f>
        <v>248075</v>
      </c>
      <c r="C151" s="42">
        <f>Tabelle0!G150</f>
        <v>2160628</v>
      </c>
      <c r="D151" s="81">
        <f t="shared" si="90"/>
        <v>-1.2738311655888346E-2</v>
      </c>
      <c r="E151" s="82">
        <f t="shared" si="91"/>
        <v>7.4823800029449661E-2</v>
      </c>
      <c r="F151" s="85">
        <f t="shared" si="92"/>
        <v>7.4823800029449661E-2</v>
      </c>
      <c r="G151" s="89">
        <f t="shared" si="37"/>
        <v>82175684</v>
      </c>
      <c r="H151" s="88">
        <f t="shared" si="93"/>
        <v>26292.789969353951</v>
      </c>
      <c r="I151" s="92">
        <f t="shared" si="94"/>
        <v>631026.95926449483</v>
      </c>
      <c r="J151" s="153">
        <f>G151-K151-L151-M151</f>
        <v>68705384</v>
      </c>
      <c r="K151" s="154">
        <v>2304000</v>
      </c>
      <c r="L151" s="154">
        <v>2162100</v>
      </c>
      <c r="M151" s="154">
        <v>9004200</v>
      </c>
      <c r="N151" s="169">
        <f t="shared" si="43"/>
        <v>3610.7068406749604</v>
      </c>
      <c r="O151" s="159">
        <f t="shared" si="44"/>
        <v>31447.724679044073</v>
      </c>
      <c r="P151" s="160">
        <f t="shared" si="95"/>
        <v>754745.39229705778</v>
      </c>
    </row>
    <row r="152" spans="1:16">
      <c r="A152" s="32">
        <f>Tabelle0!$A151</f>
        <v>42765</v>
      </c>
      <c r="B152" s="35">
        <f>Tabelle0!B151</f>
        <v>245385</v>
      </c>
      <c r="C152" s="42">
        <f>Tabelle0!G151</f>
        <v>2174253</v>
      </c>
      <c r="D152" s="81">
        <f t="shared" ref="D152:D153" si="96">(C152/C151-1)*12</f>
        <v>7.5672443382202026E-2</v>
      </c>
      <c r="E152" s="82">
        <f>(C152/C$151-1)*12/MONTH(A152)</f>
        <v>7.5672443382202026E-2</v>
      </c>
      <c r="F152" s="85">
        <f t="shared" ref="F152:F153" si="97">C152/C140-1</f>
        <v>6.7976611381321606E-2</v>
      </c>
      <c r="G152" s="89">
        <v>82521700</v>
      </c>
      <c r="H152" s="88">
        <f t="shared" ref="H152:H153" si="98">C152/G152*1000000</f>
        <v>26347.651587400647</v>
      </c>
      <c r="I152" s="92">
        <f t="shared" ref="I152:I153" si="99">H152*24</f>
        <v>632343.63809761556</v>
      </c>
      <c r="J152" s="153">
        <f t="shared" si="84"/>
        <v>68705384</v>
      </c>
      <c r="K152" s="154" t="s">
        <v>197</v>
      </c>
      <c r="L152" s="154" t="s">
        <v>197</v>
      </c>
      <c r="M152" s="154" t="s">
        <v>197</v>
      </c>
      <c r="N152" s="169">
        <f t="shared" si="43"/>
        <v>3571.5541594236634</v>
      </c>
      <c r="O152" s="159">
        <f t="shared" si="44"/>
        <v>31646.035192816911</v>
      </c>
      <c r="P152" s="160">
        <f t="shared" ref="P152:P153" si="100">O152*24</f>
        <v>759504.84462760587</v>
      </c>
    </row>
    <row r="153" spans="1:16">
      <c r="A153" s="32">
        <f>Tabelle0!$A152</f>
        <v>42794</v>
      </c>
      <c r="B153" s="35">
        <f>Tabelle0!B152</f>
        <v>246575</v>
      </c>
      <c r="C153" s="42">
        <f>Tabelle0!G152</f>
        <v>2189607</v>
      </c>
      <c r="D153" s="81">
        <f t="shared" si="96"/>
        <v>8.4740828229280751E-2</v>
      </c>
      <c r="E153" s="82">
        <f>(C153/C$151-1)*12/MONTH(A153)</f>
        <v>8.0473825202672877E-2</v>
      </c>
      <c r="F153" s="85">
        <f t="shared" si="97"/>
        <v>6.8296395682136968E-2</v>
      </c>
      <c r="G153" s="89">
        <f t="shared" si="37"/>
        <v>82521700</v>
      </c>
      <c r="H153" s="88">
        <f t="shared" si="98"/>
        <v>26533.711738851722</v>
      </c>
      <c r="I153" s="92">
        <f t="shared" si="99"/>
        <v>636809.08173244132</v>
      </c>
      <c r="J153" s="153">
        <f t="shared" si="84"/>
        <v>68705384</v>
      </c>
      <c r="K153" s="154" t="s">
        <v>197</v>
      </c>
      <c r="L153" s="154" t="s">
        <v>197</v>
      </c>
      <c r="M153" s="154" t="s">
        <v>197</v>
      </c>
      <c r="N153" s="169">
        <f t="shared" si="43"/>
        <v>3588.8744905348321</v>
      </c>
      <c r="O153" s="159">
        <f t="shared" si="44"/>
        <v>31869.511128851274</v>
      </c>
      <c r="P153" s="160">
        <f t="shared" si="100"/>
        <v>764868.26709243061</v>
      </c>
    </row>
    <row r="154" spans="1:16">
      <c r="A154" s="32">
        <f>Tabelle0!$A153</f>
        <v>42824</v>
      </c>
      <c r="B154" s="35">
        <f>Tabelle0!B153</f>
        <v>247689</v>
      </c>
      <c r="C154" s="42">
        <f>Tabelle0!G153</f>
        <v>2192827</v>
      </c>
      <c r="D154" s="81">
        <f t="shared" ref="D154:D156" si="101">(C154/C153-1)*12</f>
        <v>1.7647002407281676E-2</v>
      </c>
      <c r="E154" s="82">
        <f t="shared" ref="E154:E156" si="102">(C154/C$151-1)*12/MONTH(A154)</f>
        <v>5.961044659237924E-2</v>
      </c>
      <c r="F154" s="85">
        <f t="shared" ref="F154:F156" si="103">C154/C142-1</f>
        <v>7.6813343521226596E-2</v>
      </c>
      <c r="G154" s="89">
        <f t="shared" si="37"/>
        <v>82521700</v>
      </c>
      <c r="H154" s="88">
        <f t="shared" ref="H154:H156" si="104">C154/G154*1000000</f>
        <v>26572.731778429188</v>
      </c>
      <c r="I154" s="92">
        <f t="shared" ref="I154:I156" si="105">H154*24</f>
        <v>637745.56268230057</v>
      </c>
      <c r="J154" s="153">
        <f t="shared" si="84"/>
        <v>68705384</v>
      </c>
      <c r="K154" s="154" t="s">
        <v>197</v>
      </c>
      <c r="L154" s="154" t="s">
        <v>197</v>
      </c>
      <c r="M154" s="154" t="s">
        <v>197</v>
      </c>
      <c r="N154" s="169">
        <f t="shared" si="43"/>
        <v>3605.0886492389013</v>
      </c>
      <c r="O154" s="159">
        <f t="shared" si="44"/>
        <v>31916.377907152077</v>
      </c>
      <c r="P154" s="160">
        <f t="shared" ref="P154:P156" si="106">O154*24</f>
        <v>765993.06977164978</v>
      </c>
    </row>
    <row r="155" spans="1:16">
      <c r="A155" s="32">
        <f>Tabelle0!$A154</f>
        <v>42855</v>
      </c>
      <c r="B155" s="35">
        <f>Tabelle0!B154</f>
        <v>249267</v>
      </c>
      <c r="C155" s="42">
        <f>Tabelle0!G154</f>
        <v>2204112</v>
      </c>
      <c r="D155" s="81">
        <f t="shared" si="101"/>
        <v>6.1755897752079569E-2</v>
      </c>
      <c r="E155" s="82">
        <f t="shared" si="102"/>
        <v>6.0376890422599638E-2</v>
      </c>
      <c r="F155" s="85">
        <f t="shared" si="103"/>
        <v>6.9151784674846839E-2</v>
      </c>
      <c r="G155" s="89">
        <f t="shared" si="37"/>
        <v>82521700</v>
      </c>
      <c r="H155" s="88">
        <f t="shared" si="104"/>
        <v>26709.483687321033</v>
      </c>
      <c r="I155" s="92">
        <f t="shared" si="105"/>
        <v>641027.60849570483</v>
      </c>
      <c r="J155" s="153">
        <f t="shared" si="84"/>
        <v>68705384</v>
      </c>
      <c r="K155" s="154" t="s">
        <v>197</v>
      </c>
      <c r="L155" s="154" t="s">
        <v>197</v>
      </c>
      <c r="M155" s="154" t="s">
        <v>197</v>
      </c>
      <c r="N155" s="169">
        <f t="shared" si="43"/>
        <v>3628.0562815863163</v>
      </c>
      <c r="O155" s="159">
        <f t="shared" si="44"/>
        <v>32080.629954706314</v>
      </c>
      <c r="P155" s="160">
        <f t="shared" si="106"/>
        <v>769935.11891295156</v>
      </c>
    </row>
    <row r="156" spans="1:16">
      <c r="A156" s="32">
        <f>Tabelle0!$A155</f>
        <v>42885</v>
      </c>
      <c r="B156" s="35">
        <f>Tabelle0!B155</f>
        <v>248610</v>
      </c>
      <c r="C156" s="42">
        <f>Tabelle0!G155</f>
        <v>2220716</v>
      </c>
      <c r="D156" s="81">
        <f t="shared" si="101"/>
        <v>9.0398310067729248E-2</v>
      </c>
      <c r="E156" s="82">
        <f t="shared" si="102"/>
        <v>6.6745038942381457E-2</v>
      </c>
      <c r="F156" s="85">
        <f t="shared" si="103"/>
        <v>6.5989389625027206E-2</v>
      </c>
      <c r="G156" s="89">
        <f t="shared" si="37"/>
        <v>82521700</v>
      </c>
      <c r="H156" s="88">
        <f t="shared" si="104"/>
        <v>26910.691369663982</v>
      </c>
      <c r="I156" s="92">
        <f t="shared" si="105"/>
        <v>645856.59287193557</v>
      </c>
      <c r="J156" s="153">
        <f t="shared" si="84"/>
        <v>68705384</v>
      </c>
      <c r="K156" s="154" t="s">
        <v>197</v>
      </c>
      <c r="L156" s="154" t="s">
        <v>197</v>
      </c>
      <c r="M156" s="154" t="s">
        <v>197</v>
      </c>
      <c r="N156" s="169">
        <f t="shared" si="43"/>
        <v>3618.4937122249398</v>
      </c>
      <c r="O156" s="159">
        <f t="shared" si="44"/>
        <v>32322.299515857445</v>
      </c>
      <c r="P156" s="160">
        <f t="shared" si="106"/>
        <v>775735.18838057865</v>
      </c>
    </row>
    <row r="157" spans="1:16">
      <c r="A157" s="32">
        <f>Tabelle0!$A156</f>
        <v>42916</v>
      </c>
      <c r="B157" s="35">
        <f>Tabelle0!B156</f>
        <v>249542</v>
      </c>
      <c r="C157" s="42">
        <f>Tabelle0!G156</f>
        <v>2241599</v>
      </c>
      <c r="D157" s="81">
        <f t="shared" ref="D157:D158" si="107">(C157/C156-1)*12</f>
        <v>0.11284468612825727</v>
      </c>
      <c r="E157" s="82">
        <f t="shared" ref="E157:E158" si="108">(C157/C$151-1)*12/MONTH(A157)</f>
        <v>7.4951356735171615E-2</v>
      </c>
      <c r="F157" s="85">
        <f t="shared" ref="F157:F158" si="109">C157/C145-1</f>
        <v>7.4336591107771133E-2</v>
      </c>
      <c r="G157" s="89">
        <f t="shared" si="37"/>
        <v>82521700</v>
      </c>
      <c r="H157" s="88">
        <f t="shared" ref="H157:H158" si="110">C157/G157*1000000</f>
        <v>27163.752079755992</v>
      </c>
      <c r="I157" s="92">
        <f t="shared" ref="I157:I158" si="111">H157*24</f>
        <v>651930.04991414375</v>
      </c>
      <c r="J157" s="153">
        <f t="shared" si="84"/>
        <v>68705384</v>
      </c>
      <c r="K157" s="154" t="s">
        <v>197</v>
      </c>
      <c r="L157" s="154" t="s">
        <v>197</v>
      </c>
      <c r="M157" s="154" t="s">
        <v>197</v>
      </c>
      <c r="N157" s="169">
        <f t="shared" si="43"/>
        <v>3632.0588791120067</v>
      </c>
      <c r="O157" s="159">
        <f t="shared" si="44"/>
        <v>32626.24949450832</v>
      </c>
      <c r="P157" s="160">
        <f t="shared" ref="P157:P158" si="112">O157*24</f>
        <v>783029.98786819971</v>
      </c>
    </row>
    <row r="158" spans="1:16">
      <c r="A158" s="32">
        <f>Tabelle0!$A157</f>
        <v>42946</v>
      </c>
      <c r="B158" s="35">
        <f>Tabelle0!B157</f>
        <v>251640</v>
      </c>
      <c r="C158" s="42">
        <f>Tabelle0!G157</f>
        <v>2239708</v>
      </c>
      <c r="D158" s="81">
        <f t="shared" si="107"/>
        <v>-1.0123130854359452E-2</v>
      </c>
      <c r="E158" s="82">
        <f t="shared" si="108"/>
        <v>6.2743662622956844E-2</v>
      </c>
      <c r="F158" s="85">
        <f t="shared" si="109"/>
        <v>6.613162730033606E-2</v>
      </c>
      <c r="G158" s="89">
        <f t="shared" si="37"/>
        <v>82521700</v>
      </c>
      <c r="H158" s="88">
        <f t="shared" si="110"/>
        <v>27140.836895022763</v>
      </c>
      <c r="I158" s="92">
        <f t="shared" si="111"/>
        <v>651380.08548054635</v>
      </c>
      <c r="J158" s="153">
        <f t="shared" si="84"/>
        <v>68705384</v>
      </c>
      <c r="K158" s="154" t="s">
        <v>197</v>
      </c>
      <c r="L158" s="154" t="s">
        <v>197</v>
      </c>
      <c r="M158" s="154" t="s">
        <v>197</v>
      </c>
      <c r="N158" s="169">
        <f t="shared" si="43"/>
        <v>3662.5950595079998</v>
      </c>
      <c r="O158" s="159">
        <f t="shared" si="44"/>
        <v>32598.726178431665</v>
      </c>
      <c r="P158" s="160">
        <f t="shared" si="112"/>
        <v>782369.42828235996</v>
      </c>
    </row>
    <row r="159" spans="1:16">
      <c r="A159" s="32">
        <f>Tabelle0!$A158</f>
        <v>42977</v>
      </c>
      <c r="B159" s="35">
        <f>Tabelle0!B158</f>
        <v>250373</v>
      </c>
      <c r="C159" s="42">
        <f>Tabelle0!G158</f>
        <v>2252720</v>
      </c>
      <c r="D159" s="81">
        <f t="shared" ref="D159:D160" si="113">(C159/C158-1)*12</f>
        <v>6.9716230865809692E-2</v>
      </c>
      <c r="E159" s="82">
        <f t="shared" ref="E159:E160" si="114">(C159/C$151-1)*12/MONTH(A159)</f>
        <v>6.3934189504162742E-2</v>
      </c>
      <c r="F159" s="85">
        <f t="shared" ref="F159:F160" si="115">C159/C147-1</f>
        <v>6.7052678597226745E-2</v>
      </c>
      <c r="G159" s="89">
        <f t="shared" si="37"/>
        <v>82521700</v>
      </c>
      <c r="H159" s="88">
        <f t="shared" ref="H159:H160" si="116">C159/G159*1000000</f>
        <v>27298.516632594823</v>
      </c>
      <c r="I159" s="92">
        <f t="shared" ref="I159:I160" si="117">H159*24</f>
        <v>655164.39918227575</v>
      </c>
      <c r="J159" s="153">
        <f t="shared" si="84"/>
        <v>68705384</v>
      </c>
      <c r="K159" s="154" t="s">
        <v>197</v>
      </c>
      <c r="L159" s="154" t="s">
        <v>197</v>
      </c>
      <c r="M159" s="154" t="s">
        <v>197</v>
      </c>
      <c r="N159" s="169">
        <f t="shared" si="43"/>
        <v>3644.1540010896379</v>
      </c>
      <c r="O159" s="159">
        <f t="shared" si="44"/>
        <v>32788.114538447233</v>
      </c>
      <c r="P159" s="160">
        <f t="shared" ref="P159:P160" si="118">O159*24</f>
        <v>786914.74892273359</v>
      </c>
    </row>
    <row r="160" spans="1:16">
      <c r="A160" s="32">
        <f>Tabelle0!$A159</f>
        <v>43008</v>
      </c>
      <c r="B160" s="35">
        <f>Tabelle0!B159</f>
        <v>250089</v>
      </c>
      <c r="C160" s="42">
        <f>Tabelle0!G159</f>
        <v>2258282</v>
      </c>
      <c r="D160" s="81">
        <f t="shared" si="113"/>
        <v>2.9628182818992599E-2</v>
      </c>
      <c r="E160" s="82">
        <f t="shared" si="114"/>
        <v>6.0262726083959585E-2</v>
      </c>
      <c r="F160" s="85">
        <f t="shared" si="115"/>
        <v>6.8498374741543744E-2</v>
      </c>
      <c r="G160" s="89">
        <f t="shared" si="37"/>
        <v>82521700</v>
      </c>
      <c r="H160" s="88">
        <f t="shared" si="116"/>
        <v>27365.917086051304</v>
      </c>
      <c r="I160" s="92">
        <f t="shared" si="117"/>
        <v>656782.01006523124</v>
      </c>
      <c r="J160" s="153">
        <f t="shared" si="84"/>
        <v>68705384</v>
      </c>
      <c r="K160" s="154" t="s">
        <v>197</v>
      </c>
      <c r="L160" s="154" t="s">
        <v>197</v>
      </c>
      <c r="M160" s="154" t="s">
        <v>197</v>
      </c>
      <c r="N160" s="169">
        <f t="shared" si="43"/>
        <v>3640.0204094631072</v>
      </c>
      <c r="O160" s="159">
        <f t="shared" si="44"/>
        <v>32869.068892766831</v>
      </c>
      <c r="P160" s="160">
        <f t="shared" si="118"/>
        <v>788857.65342640388</v>
      </c>
    </row>
    <row r="161" spans="1:16">
      <c r="A161" s="32">
        <f>Tabelle0!$A160</f>
        <v>43038</v>
      </c>
      <c r="B161" s="35">
        <f>Tabelle0!B160</f>
        <v>250902</v>
      </c>
      <c r="C161" s="42">
        <f>Tabelle0!G160</f>
        <v>2273885</v>
      </c>
      <c r="D161" s="81">
        <f t="shared" ref="D161:D162" si="119">(C161/C160-1)*12</f>
        <v>8.2910814504123742E-2</v>
      </c>
      <c r="E161" s="82">
        <f t="shared" ref="E161:E162" si="120">(C161/C$151-1)*12/MONTH(A161)</f>
        <v>6.29022673037654E-2</v>
      </c>
      <c r="F161" s="85">
        <f t="shared" ref="F161:F162" si="121">C161/C149-1</f>
        <v>6.989335343366565E-2</v>
      </c>
      <c r="G161" s="89">
        <f t="shared" si="37"/>
        <v>82521700</v>
      </c>
      <c r="H161" s="88">
        <f t="shared" ref="H161:H162" si="122">C161/G161*1000000</f>
        <v>27554.99462565604</v>
      </c>
      <c r="I161" s="92">
        <f t="shared" ref="I161:I162" si="123">H161*24</f>
        <v>661319.87101574498</v>
      </c>
      <c r="J161" s="153">
        <f t="shared" si="84"/>
        <v>68705384</v>
      </c>
      <c r="K161" s="154" t="s">
        <v>197</v>
      </c>
      <c r="L161" s="154" t="s">
        <v>197</v>
      </c>
      <c r="M161" s="154" t="s">
        <v>197</v>
      </c>
      <c r="N161" s="169">
        <f t="shared" si="43"/>
        <v>3651.8535432390568</v>
      </c>
      <c r="O161" s="159">
        <f t="shared" si="44"/>
        <v>33096.168998924455</v>
      </c>
      <c r="P161" s="160">
        <f t="shared" ref="P161:P162" si="124">O161*24</f>
        <v>794308.05597418686</v>
      </c>
    </row>
    <row r="162" spans="1:16">
      <c r="A162" s="32">
        <f>Tabelle0!$A161</f>
        <v>43069</v>
      </c>
      <c r="B162" s="35">
        <f>Tabelle0!B161</f>
        <v>250873</v>
      </c>
      <c r="C162" s="42">
        <f>Tabelle0!G161</f>
        <v>2306970</v>
      </c>
      <c r="D162" s="81">
        <f t="shared" si="119"/>
        <v>0.1745998588319102</v>
      </c>
      <c r="E162" s="82">
        <f t="shared" si="120"/>
        <v>7.3888618578403217E-2</v>
      </c>
      <c r="F162" s="85">
        <f t="shared" si="121"/>
        <v>6.6597809261906615E-2</v>
      </c>
      <c r="G162" s="89">
        <f t="shared" si="37"/>
        <v>82521700</v>
      </c>
      <c r="H162" s="88">
        <f t="shared" si="122"/>
        <v>27955.919473302176</v>
      </c>
      <c r="I162" s="92">
        <f t="shared" si="123"/>
        <v>670942.06735925225</v>
      </c>
      <c r="J162" s="153">
        <f t="shared" si="84"/>
        <v>68705384</v>
      </c>
      <c r="K162" s="162" t="s">
        <v>5</v>
      </c>
      <c r="L162" s="154" t="s">
        <v>197</v>
      </c>
      <c r="M162" s="163" t="s">
        <v>273</v>
      </c>
      <c r="N162" s="169">
        <f t="shared" si="43"/>
        <v>3651.4314511363477</v>
      </c>
      <c r="O162" s="159">
        <f t="shared" si="44"/>
        <v>33577.717868515225</v>
      </c>
      <c r="P162" s="160">
        <f t="shared" si="124"/>
        <v>805865.22884436534</v>
      </c>
    </row>
    <row r="163" spans="1:16">
      <c r="A163" s="32">
        <f>Tabelle0!$A162</f>
        <v>43099</v>
      </c>
      <c r="B163" s="35">
        <f>Tabelle0!B162</f>
        <v>252858</v>
      </c>
      <c r="C163" s="42">
        <f>Tabelle0!G162</f>
        <v>2298368</v>
      </c>
      <c r="D163" s="81">
        <f t="shared" ref="D163:D164" si="125">(C163/C162-1)*12</f>
        <v>-4.474440499876442E-2</v>
      </c>
      <c r="E163" s="82">
        <f t="shared" ref="E163" si="126">(C163/C$151-1)*12/MONTH(A163)</f>
        <v>6.3749983801006049E-2</v>
      </c>
      <c r="F163" s="85">
        <f t="shared" ref="F163:F164" si="127">C163/C151-1</f>
        <v>6.3749983801006049E-2</v>
      </c>
      <c r="G163" s="89">
        <v>82792400</v>
      </c>
      <c r="H163" s="88">
        <f t="shared" ref="H163:H164" si="128">C163/G163*1000000</f>
        <v>27760.615708688234</v>
      </c>
      <c r="I163" s="92">
        <f t="shared" ref="I163:I164" si="129">H163*24</f>
        <v>666254.77700851765</v>
      </c>
      <c r="J163" s="153">
        <f>G163-K163-L163-M163</f>
        <v>69254200</v>
      </c>
      <c r="K163" s="253">
        <v>2351900</v>
      </c>
      <c r="L163" s="253">
        <v>2227000</v>
      </c>
      <c r="M163" s="253">
        <v>8959300</v>
      </c>
      <c r="N163" s="169">
        <f t="shared" si="43"/>
        <v>3651.1576193212832</v>
      </c>
      <c r="O163" s="159">
        <f t="shared" si="44"/>
        <v>33187.416792050157</v>
      </c>
      <c r="P163" s="160">
        <f t="shared" ref="P163:P164" si="130">O163*24</f>
        <v>796498.00300920382</v>
      </c>
    </row>
    <row r="164" spans="1:16">
      <c r="A164" s="32">
        <f>Tabelle0!$A163</f>
        <v>43130</v>
      </c>
      <c r="B164" s="35">
        <f>Tabelle0!B163</f>
        <v>250098</v>
      </c>
      <c r="C164" s="42">
        <f>Tabelle0!G163</f>
        <v>2306305</v>
      </c>
      <c r="D164" s="81">
        <f t="shared" si="125"/>
        <v>4.1439839051014893E-2</v>
      </c>
      <c r="E164" s="82">
        <f>(C164/C$163-1)*12/MONTH(A164)</f>
        <v>4.1439839051014893E-2</v>
      </c>
      <c r="F164" s="85">
        <f t="shared" si="127"/>
        <v>6.0734422351032658E-2</v>
      </c>
      <c r="G164" s="89">
        <f t="shared" si="37"/>
        <v>82792400</v>
      </c>
      <c r="H164" s="88">
        <f t="shared" si="128"/>
        <v>27856.48199593199</v>
      </c>
      <c r="I164" s="92">
        <f t="shared" si="129"/>
        <v>668555.56790236779</v>
      </c>
      <c r="J164" s="153">
        <f t="shared" si="84"/>
        <v>69254200</v>
      </c>
      <c r="K164" s="154" t="s">
        <v>197</v>
      </c>
      <c r="L164" s="154" t="s">
        <v>197</v>
      </c>
      <c r="M164" s="154" t="s">
        <v>197</v>
      </c>
      <c r="N164" s="169">
        <f t="shared" si="43"/>
        <v>3611.3044407415005</v>
      </c>
      <c r="O164" s="159">
        <f t="shared" si="44"/>
        <v>33302.023559581947</v>
      </c>
      <c r="P164" s="160">
        <f t="shared" si="130"/>
        <v>799248.56542996666</v>
      </c>
    </row>
    <row r="165" spans="1:16">
      <c r="A165" s="32">
        <f>Tabelle0!$A164</f>
        <v>43159</v>
      </c>
      <c r="B165" s="35">
        <f>Tabelle0!B164</f>
        <v>249837</v>
      </c>
      <c r="C165" s="42">
        <f>Tabelle0!G164</f>
        <v>2311967</v>
      </c>
      <c r="D165" s="81">
        <f t="shared" ref="D165" si="131">(C165/C164-1)*12</f>
        <v>2.9460110436391851E-2</v>
      </c>
      <c r="E165" s="82">
        <f>(C165/C$163-1)*12/MONTH(A165)</f>
        <v>3.5500842336823712E-2</v>
      </c>
      <c r="F165" s="85">
        <f t="shared" ref="F165" si="132">C165/C153-1</f>
        <v>5.5882174289724196E-2</v>
      </c>
      <c r="G165" s="89">
        <f t="shared" si="37"/>
        <v>82792400</v>
      </c>
      <c r="H165" s="88">
        <f t="shared" ref="H165" si="133">C165/G165*1000000</f>
        <v>27924.869915596119</v>
      </c>
      <c r="I165" s="92">
        <f t="shared" ref="I165" si="134">H165*24</f>
        <v>670196.87797430682</v>
      </c>
      <c r="J165" s="153">
        <f t="shared" si="84"/>
        <v>69254200</v>
      </c>
      <c r="K165" s="154" t="s">
        <v>197</v>
      </c>
      <c r="L165" s="154" t="s">
        <v>197</v>
      </c>
      <c r="M165" s="154" t="s">
        <v>197</v>
      </c>
      <c r="N165" s="169">
        <f t="shared" si="43"/>
        <v>3607.5357162453683</v>
      </c>
      <c r="O165" s="159">
        <f t="shared" si="44"/>
        <v>33383.780333900329</v>
      </c>
      <c r="P165" s="160">
        <f t="shared" ref="P165" si="135">O165*24</f>
        <v>801210.72801360791</v>
      </c>
    </row>
    <row r="166" spans="1:16">
      <c r="A166" s="32">
        <f>Tabelle0!$A165</f>
        <v>43189</v>
      </c>
      <c r="B166" s="35">
        <f>Tabelle0!B165</f>
        <v>248348</v>
      </c>
      <c r="C166" s="42">
        <f>Tabelle0!G165</f>
        <v>2309651</v>
      </c>
      <c r="D166" s="81">
        <f t="shared" ref="D166" si="136">(C166/C165-1)*12</f>
        <v>-1.2020932824733599E-2</v>
      </c>
      <c r="E166" s="82">
        <f>(C166/C$163-1)*12/MONTH(A166)</f>
        <v>1.963654210291832E-2</v>
      </c>
      <c r="F166" s="85">
        <f t="shared" ref="F166" si="137">C166/C154-1</f>
        <v>5.3275520595103876E-2</v>
      </c>
      <c r="G166" s="89">
        <f t="shared" si="37"/>
        <v>82792400</v>
      </c>
      <c r="H166" s="88">
        <f t="shared" ref="H166" si="138">C166/G166*1000000</f>
        <v>27896.896333479883</v>
      </c>
      <c r="I166" s="92">
        <f t="shared" ref="I166" si="139">H166*24</f>
        <v>669525.51200351724</v>
      </c>
      <c r="J166" s="153">
        <f t="shared" si="84"/>
        <v>69254200</v>
      </c>
      <c r="K166" s="154" t="s">
        <v>197</v>
      </c>
      <c r="L166" s="154" t="s">
        <v>197</v>
      </c>
      <c r="M166" s="154" t="s">
        <v>197</v>
      </c>
      <c r="N166" s="169">
        <f t="shared" si="43"/>
        <v>3586.0352151927245</v>
      </c>
      <c r="O166" s="159">
        <f t="shared" si="44"/>
        <v>33350.338318831207</v>
      </c>
      <c r="P166" s="160">
        <f t="shared" ref="P166" si="140">O166*24</f>
        <v>800408.11965194903</v>
      </c>
    </row>
    <row r="167" spans="1:16">
      <c r="A167" s="32">
        <f>Tabelle0!$A166</f>
        <v>43220</v>
      </c>
      <c r="B167" s="35">
        <f>Tabelle0!B166</f>
        <v>250264</v>
      </c>
      <c r="C167" s="42">
        <f>Tabelle0!G166</f>
        <v>2326875</v>
      </c>
      <c r="D167" s="81">
        <f t="shared" ref="D167:D168" si="141">(C167/C166-1)*12</f>
        <v>8.9488844851451255E-2</v>
      </c>
      <c r="E167" s="82">
        <f t="shared" ref="E167:E168" si="142">(C167/C$163-1)*12/MONTH(A167)</f>
        <v>3.72094460069059E-2</v>
      </c>
      <c r="F167" s="85">
        <f t="shared" ref="F167:F168" si="143">C167/C155-1</f>
        <v>5.5697260393301251E-2</v>
      </c>
      <c r="G167" s="89">
        <f t="shared" si="37"/>
        <v>82792400</v>
      </c>
      <c r="H167" s="88">
        <f t="shared" ref="H167:H168" si="144">C167/G167*1000000</f>
        <v>28104.934752465204</v>
      </c>
      <c r="I167" s="92">
        <f t="shared" ref="I167:I168" si="145">H167*24</f>
        <v>674518.43405916495</v>
      </c>
      <c r="J167" s="153">
        <f t="shared" si="84"/>
        <v>69254200</v>
      </c>
      <c r="K167" s="154" t="s">
        <v>197</v>
      </c>
      <c r="L167" s="154" t="s">
        <v>197</v>
      </c>
      <c r="M167" s="154" t="s">
        <v>197</v>
      </c>
      <c r="N167" s="169">
        <f t="shared" ref="N167:N177" si="146">B167/J167*1000000</f>
        <v>3613.7014072792699</v>
      </c>
      <c r="O167" s="159">
        <f t="shared" ref="O167:O177" si="147">C167/J167*1000000</f>
        <v>33599.04525646098</v>
      </c>
      <c r="P167" s="160">
        <f t="shared" ref="P167:P168" si="148">O167*24</f>
        <v>806377.08615506347</v>
      </c>
    </row>
    <row r="168" spans="1:16">
      <c r="A168" s="32">
        <f>Tabelle0!$A167</f>
        <v>43250</v>
      </c>
      <c r="B168" s="35">
        <f>Tabelle0!B167</f>
        <v>250211</v>
      </c>
      <c r="C168" s="42">
        <f>Tabelle0!G167</f>
        <v>2366770</v>
      </c>
      <c r="D168" s="81">
        <f t="shared" si="141"/>
        <v>0.20574375503626019</v>
      </c>
      <c r="E168" s="82">
        <f t="shared" si="142"/>
        <v>7.1426681889062316E-2</v>
      </c>
      <c r="F168" s="85">
        <f t="shared" si="143"/>
        <v>6.5768878145607168E-2</v>
      </c>
      <c r="G168" s="89">
        <f t="shared" si="37"/>
        <v>82792400</v>
      </c>
      <c r="H168" s="88">
        <f t="shared" si="144"/>
        <v>28586.802653383646</v>
      </c>
      <c r="I168" s="92">
        <f t="shared" si="145"/>
        <v>686083.26368120755</v>
      </c>
      <c r="J168" s="153">
        <f t="shared" si="84"/>
        <v>69254200</v>
      </c>
      <c r="K168" s="154" t="s">
        <v>197</v>
      </c>
      <c r="L168" s="154" t="s">
        <v>197</v>
      </c>
      <c r="M168" s="154" t="s">
        <v>197</v>
      </c>
      <c r="N168" s="169">
        <f t="shared" si="146"/>
        <v>3612.9361107340783</v>
      </c>
      <c r="O168" s="159">
        <f t="shared" si="147"/>
        <v>34175.111401185772</v>
      </c>
      <c r="P168" s="160">
        <f t="shared" si="148"/>
        <v>820202.67362845852</v>
      </c>
    </row>
    <row r="169" spans="1:16">
      <c r="A169" s="32">
        <f>Tabelle0!$A168</f>
        <v>43281</v>
      </c>
      <c r="B169" s="35">
        <f>Tabelle0!B168</f>
        <v>252748</v>
      </c>
      <c r="C169" s="42">
        <f>Tabelle0!G168</f>
        <v>2362867</v>
      </c>
      <c r="D169" s="81">
        <f t="shared" ref="D169:D170" si="149">(C169/C168-1)*12</f>
        <v>-1.978899512838117E-2</v>
      </c>
      <c r="E169" s="82">
        <f t="shared" ref="E169:E170" si="150">(C169/C$163-1)*12/MONTH(A169)</f>
        <v>5.6125911951436791E-2</v>
      </c>
      <c r="F169" s="85">
        <f t="shared" ref="F169:F170" si="151">C169/C157-1</f>
        <v>5.4098882092649125E-2</v>
      </c>
      <c r="G169" s="89">
        <f t="shared" si="37"/>
        <v>82792400</v>
      </c>
      <c r="H169" s="88">
        <f t="shared" ref="H169:H170" si="152">C169/G169*1000000</f>
        <v>28539.660645179989</v>
      </c>
      <c r="I169" s="92">
        <f t="shared" ref="I169:I170" si="153">H169*24</f>
        <v>684951.85548431973</v>
      </c>
      <c r="J169" s="153">
        <f t="shared" si="84"/>
        <v>69254200</v>
      </c>
      <c r="K169" s="154" t="s">
        <v>197</v>
      </c>
      <c r="L169" s="154" t="s">
        <v>197</v>
      </c>
      <c r="M169" s="154" t="s">
        <v>197</v>
      </c>
      <c r="N169" s="169">
        <f t="shared" si="146"/>
        <v>3649.5692680010743</v>
      </c>
      <c r="O169" s="159">
        <f t="shared" si="147"/>
        <v>34118.753808433277</v>
      </c>
      <c r="P169" s="160">
        <f t="shared" ref="P169:P170" si="154">O169*24</f>
        <v>818850.09140239866</v>
      </c>
    </row>
    <row r="170" spans="1:16">
      <c r="A170" s="32">
        <f>Tabelle0!$A169</f>
        <v>43311</v>
      </c>
      <c r="B170" s="35">
        <f>Tabelle0!B169</f>
        <v>255962</v>
      </c>
      <c r="C170" s="42">
        <f>Tabelle0!G169</f>
        <v>2372439</v>
      </c>
      <c r="D170" s="81">
        <f t="shared" si="149"/>
        <v>4.8612130940927756E-2</v>
      </c>
      <c r="E170" s="82">
        <f t="shared" si="150"/>
        <v>5.5247400391432881E-2</v>
      </c>
      <c r="F170" s="85">
        <f t="shared" si="151"/>
        <v>5.9262636022195725E-2</v>
      </c>
      <c r="G170" s="89">
        <f t="shared" si="37"/>
        <v>82792400</v>
      </c>
      <c r="H170" s="88">
        <f t="shared" si="152"/>
        <v>28655.275121871091</v>
      </c>
      <c r="I170" s="92">
        <f t="shared" si="153"/>
        <v>687726.60292490618</v>
      </c>
      <c r="J170" s="153">
        <f t="shared" si="84"/>
        <v>69254200</v>
      </c>
      <c r="K170" s="154" t="s">
        <v>197</v>
      </c>
      <c r="L170" s="154" t="s">
        <v>197</v>
      </c>
      <c r="M170" s="154" t="s">
        <v>197</v>
      </c>
      <c r="N170" s="169">
        <f t="shared" si="146"/>
        <v>3695.9780056660825</v>
      </c>
      <c r="O170" s="159">
        <f t="shared" si="147"/>
        <v>34256.96925240635</v>
      </c>
      <c r="P170" s="160">
        <f t="shared" si="154"/>
        <v>822167.26205775235</v>
      </c>
    </row>
    <row r="171" spans="1:16">
      <c r="A171" s="32">
        <f>Tabelle0!$A170</f>
        <v>43342</v>
      </c>
      <c r="B171" s="35">
        <f>Tabelle0!B170</f>
        <v>256431</v>
      </c>
      <c r="C171" s="42">
        <f>Tabelle0!G170</f>
        <v>2375577</v>
      </c>
      <c r="D171" s="81">
        <f t="shared" ref="D171:D172" si="155">(C171/C170-1)*12</f>
        <v>1.5872273217562238E-2</v>
      </c>
      <c r="E171" s="82">
        <f t="shared" ref="E171:E172" si="156">(C171/C$163-1)*12/MONTH(A171)</f>
        <v>5.0389450253397139E-2</v>
      </c>
      <c r="F171" s="85">
        <f t="shared" ref="F171:F172" si="157">C171/C159-1</f>
        <v>5.4537181718100847E-2</v>
      </c>
      <c r="G171" s="89">
        <f t="shared" si="37"/>
        <v>82792400</v>
      </c>
      <c r="H171" s="88">
        <f t="shared" ref="H171:H172" si="158">C171/G171*1000000</f>
        <v>28693.177151525986</v>
      </c>
      <c r="I171" s="92">
        <f t="shared" ref="I171:I172" si="159">H171*24</f>
        <v>688636.25163662364</v>
      </c>
      <c r="J171" s="153">
        <f t="shared" si="84"/>
        <v>69254200</v>
      </c>
      <c r="K171" s="154" t="s">
        <v>197</v>
      </c>
      <c r="L171" s="154" t="s">
        <v>197</v>
      </c>
      <c r="M171" s="154" t="s">
        <v>197</v>
      </c>
      <c r="N171" s="169">
        <f t="shared" si="146"/>
        <v>3702.7501581131542</v>
      </c>
      <c r="O171" s="159">
        <f t="shared" si="147"/>
        <v>34302.280583704669</v>
      </c>
      <c r="P171" s="160">
        <f t="shared" ref="P171:P172" si="160">O171*24</f>
        <v>823254.734008912</v>
      </c>
    </row>
    <row r="172" spans="1:16">
      <c r="A172" s="32">
        <f>Tabelle0!$A171</f>
        <v>43373</v>
      </c>
      <c r="B172" s="35">
        <f>Tabelle0!B171</f>
        <v>256126</v>
      </c>
      <c r="C172" s="42">
        <f>Tabelle0!G171</f>
        <v>2402632</v>
      </c>
      <c r="D172" s="81">
        <f t="shared" si="155"/>
        <v>0.13666574478537274</v>
      </c>
      <c r="E172" s="82">
        <f t="shared" si="156"/>
        <v>6.0485817182743006E-2</v>
      </c>
      <c r="F172" s="85">
        <f t="shared" si="157"/>
        <v>6.3920272136075207E-2</v>
      </c>
      <c r="G172" s="89">
        <f t="shared" si="37"/>
        <v>82792400</v>
      </c>
      <c r="H172" s="88">
        <f t="shared" si="158"/>
        <v>29019.958353665312</v>
      </c>
      <c r="I172" s="92">
        <f t="shared" si="159"/>
        <v>696479.00048796751</v>
      </c>
      <c r="J172" s="153">
        <f t="shared" si="84"/>
        <v>69254200</v>
      </c>
      <c r="K172" s="154" t="s">
        <v>197</v>
      </c>
      <c r="L172" s="154" t="s">
        <v>197</v>
      </c>
      <c r="M172" s="154" t="s">
        <v>197</v>
      </c>
      <c r="N172" s="169">
        <f t="shared" si="146"/>
        <v>3698.3460930889387</v>
      </c>
      <c r="O172" s="159">
        <f t="shared" si="147"/>
        <v>34692.942810688735</v>
      </c>
      <c r="P172" s="160">
        <f t="shared" si="160"/>
        <v>832630.62745652965</v>
      </c>
    </row>
    <row r="173" spans="1:16">
      <c r="A173" s="32">
        <f>Tabelle0!$A172</f>
        <v>43403</v>
      </c>
      <c r="B173" s="35">
        <f>Tabelle0!B172</f>
        <v>256261</v>
      </c>
      <c r="C173" s="42">
        <f>Tabelle0!G172</f>
        <v>2414559</v>
      </c>
      <c r="D173" s="81">
        <f t="shared" ref="D173:D174" si="161">(C173/C172-1)*12</f>
        <v>5.9569671926452905E-2</v>
      </c>
      <c r="E173" s="82">
        <f t="shared" ref="E173:E174" si="162">(C173/C$163-1)*12/MONTH(A173)</f>
        <v>6.0664436678547595E-2</v>
      </c>
      <c r="F173" s="85">
        <f t="shared" ref="F173:F174" si="163">C173/C161-1</f>
        <v>6.1865045945595387E-2</v>
      </c>
      <c r="G173" s="89">
        <f t="shared" si="37"/>
        <v>82792400</v>
      </c>
      <c r="H173" s="88">
        <f t="shared" ref="H173:H174" si="164">C173/G173*1000000</f>
        <v>29164.01747020258</v>
      </c>
      <c r="I173" s="92">
        <f t="shared" ref="I173:I174" si="165">H173*24</f>
        <v>699936.41928486188</v>
      </c>
      <c r="J173" s="153">
        <f t="shared" si="84"/>
        <v>69254200</v>
      </c>
      <c r="K173" s="154" t="s">
        <v>197</v>
      </c>
      <c r="L173" s="154" t="s">
        <v>197</v>
      </c>
      <c r="M173" s="154" t="s">
        <v>197</v>
      </c>
      <c r="N173" s="169">
        <f t="shared" si="146"/>
        <v>3700.2954333455586</v>
      </c>
      <c r="O173" s="159">
        <f t="shared" si="147"/>
        <v>34865.163412471738</v>
      </c>
      <c r="P173" s="160">
        <f t="shared" ref="P173:P174" si="166">O173*24</f>
        <v>836763.92189932172</v>
      </c>
    </row>
    <row r="174" spans="1:16" ht="13.5" customHeight="1">
      <c r="A174" s="32">
        <f>Tabelle0!$A173</f>
        <v>43434</v>
      </c>
      <c r="B174" s="35">
        <f>Tabelle0!B173</f>
        <v>257218</v>
      </c>
      <c r="C174" s="42">
        <f>Tabelle0!G173</f>
        <v>2454059</v>
      </c>
      <c r="D174" s="81">
        <f t="shared" si="161"/>
        <v>0.19630913968140806</v>
      </c>
      <c r="E174" s="82">
        <f t="shared" si="162"/>
        <v>7.3897969025294163E-2</v>
      </c>
      <c r="F174" s="85">
        <f t="shared" si="163"/>
        <v>6.3758523084392005E-2</v>
      </c>
      <c r="G174" s="89">
        <f t="shared" si="37"/>
        <v>82792400</v>
      </c>
      <c r="H174" s="88">
        <f t="shared" si="164"/>
        <v>29641.114401804996</v>
      </c>
      <c r="I174" s="92">
        <f t="shared" si="165"/>
        <v>711386.74564331991</v>
      </c>
      <c r="J174" s="153">
        <f t="shared" si="84"/>
        <v>69254200</v>
      </c>
      <c r="K174" s="162" t="s">
        <v>5</v>
      </c>
      <c r="L174" s="154" t="s">
        <v>197</v>
      </c>
      <c r="M174" s="163" t="s">
        <v>281</v>
      </c>
      <c r="N174" s="169">
        <f t="shared" si="146"/>
        <v>3714.1140898313747</v>
      </c>
      <c r="O174" s="159">
        <f t="shared" si="147"/>
        <v>35435.525932001234</v>
      </c>
      <c r="P174" s="160">
        <f t="shared" si="166"/>
        <v>850452.62236802955</v>
      </c>
    </row>
    <row r="175" spans="1:16">
      <c r="A175" s="32">
        <f>Tabelle0!$A174</f>
        <v>43464</v>
      </c>
      <c r="B175" s="35">
        <f>Tabelle0!B174</f>
        <v>260032</v>
      </c>
      <c r="C175" s="42">
        <f>Tabelle0!G174</f>
        <v>2455057</v>
      </c>
      <c r="D175" s="81">
        <f t="shared" ref="D175" si="167">(C175/C174-1)*12</f>
        <v>4.8800782703262158E-3</v>
      </c>
      <c r="E175" s="82">
        <f t="shared" ref="E175" si="168">(C175/C$163-1)*12/MONTH(A175)</f>
        <v>6.8174026091557094E-2</v>
      </c>
      <c r="F175" s="85">
        <f t="shared" ref="F175" si="169">C175/C163-1</f>
        <v>6.8174026091557094E-2</v>
      </c>
      <c r="G175" s="89">
        <v>83019213</v>
      </c>
      <c r="H175" s="88">
        <f t="shared" ref="H175" si="170">C175/G175*1000000</f>
        <v>29572.154580651106</v>
      </c>
      <c r="I175" s="92">
        <f t="shared" ref="I175" si="171">H175*24</f>
        <v>709731.70993562648</v>
      </c>
      <c r="J175" s="153">
        <f>G175-K175-L175-M175</f>
        <v>67725213</v>
      </c>
      <c r="K175" s="154"/>
      <c r="L175" s="154"/>
      <c r="M175" s="253">
        <v>15294000</v>
      </c>
      <c r="N175" s="169">
        <f t="shared" si="146"/>
        <v>3839.5154253704595</v>
      </c>
      <c r="O175" s="159">
        <f t="shared" si="147"/>
        <v>36250.26620440455</v>
      </c>
      <c r="P175" s="160">
        <f t="shared" ref="P175" si="172">O175*24</f>
        <v>870006.38890570914</v>
      </c>
    </row>
    <row r="176" spans="1:16">
      <c r="A176" s="32">
        <f>Tabelle0!$A175</f>
        <v>43495</v>
      </c>
      <c r="B176" s="35">
        <f>Tabelle0!B175</f>
        <v>267574</v>
      </c>
      <c r="C176" s="42">
        <f>Tabelle0!G175</f>
        <v>2448311</v>
      </c>
      <c r="D176" s="81">
        <f t="shared" ref="D176:D177" si="173">(C176/C175-1)*12</f>
        <v>-3.2973572507684512E-2</v>
      </c>
      <c r="E176" s="82">
        <f>(C176/C$175-1)*12/MONTH(A176)</f>
        <v>-3.2973572507684512E-2</v>
      </c>
      <c r="F176" s="85">
        <f t="shared" ref="F176:F177" si="174">C176/C164-1</f>
        <v>6.1572948937803185E-2</v>
      </c>
      <c r="G176" s="89">
        <f t="shared" si="37"/>
        <v>83019213</v>
      </c>
      <c r="H176" s="88">
        <f t="shared" ref="H176:H177" si="175">C176/G176*1000000</f>
        <v>29490.896282044978</v>
      </c>
      <c r="I176" s="92">
        <f t="shared" ref="I176:I177" si="176">H176*24</f>
        <v>707781.51076907944</v>
      </c>
      <c r="J176" s="153">
        <f t="shared" si="84"/>
        <v>67725213</v>
      </c>
      <c r="K176" s="154" t="s">
        <v>197</v>
      </c>
      <c r="L176" s="154" t="s">
        <v>197</v>
      </c>
      <c r="M176" s="154" t="s">
        <v>197</v>
      </c>
      <c r="N176" s="169">
        <f t="shared" si="146"/>
        <v>3950.877201375506</v>
      </c>
      <c r="O176" s="159">
        <f t="shared" si="147"/>
        <v>36150.657805978408</v>
      </c>
      <c r="P176" s="160">
        <f t="shared" ref="P176:P177" si="177">O176*24</f>
        <v>867615.78734348179</v>
      </c>
    </row>
    <row r="177" spans="1:16">
      <c r="A177" s="32">
        <f>Tabelle0!$A176</f>
        <v>43524</v>
      </c>
      <c r="B177" s="35">
        <f>Tabelle0!B176</f>
        <v>267961</v>
      </c>
      <c r="C177" s="42">
        <f>Tabelle0!G176</f>
        <v>2457322</v>
      </c>
      <c r="D177" s="81">
        <f t="shared" si="173"/>
        <v>4.4165957674493939E-2</v>
      </c>
      <c r="E177" s="82">
        <f>(C177/C$175-1)*12/MONTH(A177)</f>
        <v>5.5355130247489726E-3</v>
      </c>
      <c r="F177" s="85">
        <f t="shared" si="174"/>
        <v>6.2870707064590414E-2</v>
      </c>
      <c r="G177" s="89">
        <f t="shared" si="37"/>
        <v>83019213</v>
      </c>
      <c r="H177" s="88">
        <f t="shared" si="175"/>
        <v>29599.437421792954</v>
      </c>
      <c r="I177" s="92">
        <f t="shared" si="176"/>
        <v>710386.49812303088</v>
      </c>
      <c r="J177" s="153">
        <f t="shared" si="84"/>
        <v>67725213</v>
      </c>
      <c r="K177" s="154" t="s">
        <v>197</v>
      </c>
      <c r="L177" s="154" t="s">
        <v>197</v>
      </c>
      <c r="M177" s="154" t="s">
        <v>197</v>
      </c>
      <c r="N177" s="169">
        <f t="shared" si="146"/>
        <v>3956.5914691180083</v>
      </c>
      <c r="O177" s="159">
        <f t="shared" si="147"/>
        <v>36283.710174525404</v>
      </c>
      <c r="P177" s="160">
        <f t="shared" si="177"/>
        <v>870809.0441886097</v>
      </c>
    </row>
    <row r="178" spans="1:16">
      <c r="A178" s="32">
        <f>Tabelle0!$A177</f>
        <v>43554</v>
      </c>
      <c r="B178" s="35">
        <f>Tabelle0!B177</f>
        <v>269145</v>
      </c>
      <c r="C178" s="42">
        <f>Tabelle0!G177</f>
        <v>2481264</v>
      </c>
      <c r="D178" s="81">
        <f t="shared" ref="D178:D181" si="178">(C178/C177-1)*12</f>
        <v>0.11691752240854125</v>
      </c>
      <c r="E178" s="82">
        <f t="shared" ref="E178:E181" si="179">(C178/C$175-1)*12/MONTH(A178)</f>
        <v>4.2698804956462943E-2</v>
      </c>
      <c r="F178" s="85">
        <f t="shared" ref="F178:F181" si="180">C178/C166-1</f>
        <v>7.4302567790544893E-2</v>
      </c>
      <c r="G178" s="89">
        <f t="shared" si="37"/>
        <v>83019213</v>
      </c>
      <c r="H178" s="88">
        <f t="shared" ref="H178:H181" si="181">C178/G178*1000000</f>
        <v>29887.828495796508</v>
      </c>
      <c r="I178" s="92">
        <f t="shared" ref="I178:I181" si="182">H178*24</f>
        <v>717307.88389911619</v>
      </c>
      <c r="J178" s="153">
        <f t="shared" si="84"/>
        <v>67725213</v>
      </c>
      <c r="K178" s="154" t="s">
        <v>197</v>
      </c>
      <c r="L178" s="154" t="s">
        <v>197</v>
      </c>
      <c r="M178" s="154" t="s">
        <v>197</v>
      </c>
      <c r="N178" s="169">
        <f t="shared" ref="N178:N181" si="183">B178/J178*1000000</f>
        <v>3974.0738799891255</v>
      </c>
      <c r="O178" s="159">
        <f t="shared" ref="O178:O181" si="184">C178/J178*1000000</f>
        <v>36637.226965974987</v>
      </c>
      <c r="P178" s="160">
        <f t="shared" ref="P178:P181" si="185">O178*24</f>
        <v>879293.44718339969</v>
      </c>
    </row>
    <row r="179" spans="1:16">
      <c r="A179" s="32">
        <f>Tabelle0!$A178</f>
        <v>43585</v>
      </c>
      <c r="B179" s="35">
        <f>Tabelle0!B178</f>
        <v>271266</v>
      </c>
      <c r="C179" s="42">
        <f>Tabelle0!G178</f>
        <v>2501313</v>
      </c>
      <c r="D179" s="81">
        <f t="shared" si="178"/>
        <v>9.6961871046369552E-2</v>
      </c>
      <c r="E179" s="82">
        <f t="shared" si="179"/>
        <v>5.6523331230191598E-2</v>
      </c>
      <c r="F179" s="85">
        <f t="shared" si="180"/>
        <v>7.496663980660756E-2</v>
      </c>
      <c r="G179" s="89">
        <f t="shared" si="37"/>
        <v>83019213</v>
      </c>
      <c r="H179" s="88">
        <f t="shared" si="181"/>
        <v>30129.326810168626</v>
      </c>
      <c r="I179" s="92">
        <f t="shared" si="182"/>
        <v>723103.84344404703</v>
      </c>
      <c r="J179" s="153">
        <f t="shared" si="84"/>
        <v>67725213</v>
      </c>
      <c r="K179" s="154" t="s">
        <v>197</v>
      </c>
      <c r="L179" s="154" t="s">
        <v>197</v>
      </c>
      <c r="M179" s="154" t="s">
        <v>197</v>
      </c>
      <c r="N179" s="169">
        <f t="shared" si="183"/>
        <v>4005.3916109499723</v>
      </c>
      <c r="O179" s="159">
        <f t="shared" si="184"/>
        <v>36933.261472355945</v>
      </c>
      <c r="P179" s="160">
        <f t="shared" si="185"/>
        <v>886398.27533654263</v>
      </c>
    </row>
    <row r="180" spans="1:16">
      <c r="A180" s="32">
        <f>Tabelle0!$A179</f>
        <v>43615</v>
      </c>
      <c r="B180" s="35">
        <f>Tabelle0!B179</f>
        <v>272097</v>
      </c>
      <c r="C180" s="42">
        <f>Tabelle0!G179</f>
        <v>2526072</v>
      </c>
      <c r="D180" s="81">
        <f t="shared" si="178"/>
        <v>0.11878081631527149</v>
      </c>
      <c r="E180" s="82">
        <f t="shared" si="179"/>
        <v>6.9422420742165869E-2</v>
      </c>
      <c r="F180" s="85">
        <f t="shared" si="180"/>
        <v>6.7307765435593581E-2</v>
      </c>
      <c r="G180" s="89">
        <f t="shared" si="37"/>
        <v>83019213</v>
      </c>
      <c r="H180" s="88">
        <f t="shared" si="181"/>
        <v>30427.558979630416</v>
      </c>
      <c r="I180" s="92">
        <f t="shared" si="182"/>
        <v>730261.41551113001</v>
      </c>
      <c r="J180" s="153">
        <f t="shared" si="84"/>
        <v>67725213</v>
      </c>
      <c r="K180" s="154" t="s">
        <v>197</v>
      </c>
      <c r="L180" s="154" t="s">
        <v>197</v>
      </c>
      <c r="M180" s="154" t="s">
        <v>197</v>
      </c>
      <c r="N180" s="169">
        <f t="shared" si="183"/>
        <v>4017.6617827691443</v>
      </c>
      <c r="O180" s="159">
        <f t="shared" si="184"/>
        <v>37298.841717928597</v>
      </c>
      <c r="P180" s="160">
        <f t="shared" si="185"/>
        <v>895172.20123028639</v>
      </c>
    </row>
    <row r="181" spans="1:16">
      <c r="A181" s="32">
        <f>Tabelle0!$A180</f>
        <v>43646</v>
      </c>
      <c r="B181" s="35">
        <f>Tabelle0!B180</f>
        <v>274156</v>
      </c>
      <c r="C181" s="42">
        <f>Tabelle0!G180</f>
        <v>2537737</v>
      </c>
      <c r="D181" s="81">
        <f t="shared" si="178"/>
        <v>5.5414097460404932E-2</v>
      </c>
      <c r="E181" s="82">
        <f t="shared" si="179"/>
        <v>6.735485163888244E-2</v>
      </c>
      <c r="F181" s="85">
        <f t="shared" si="180"/>
        <v>7.4007550996310734E-2</v>
      </c>
      <c r="G181" s="89">
        <f t="shared" si="37"/>
        <v>83019213</v>
      </c>
      <c r="H181" s="88">
        <f t="shared" si="181"/>
        <v>30568.068622862036</v>
      </c>
      <c r="I181" s="92">
        <f t="shared" si="182"/>
        <v>733633.6469486889</v>
      </c>
      <c r="J181" s="153">
        <f t="shared" si="84"/>
        <v>67725213</v>
      </c>
      <c r="K181" s="154" t="s">
        <v>197</v>
      </c>
      <c r="L181" s="154" t="s">
        <v>197</v>
      </c>
      <c r="M181" s="154" t="s">
        <v>197</v>
      </c>
      <c r="N181" s="169">
        <f t="shared" si="183"/>
        <v>4048.0640496472124</v>
      </c>
      <c r="O181" s="159">
        <f t="shared" si="184"/>
        <v>37471.081855438388</v>
      </c>
      <c r="P181" s="160">
        <f t="shared" si="185"/>
        <v>899305.96453052131</v>
      </c>
    </row>
    <row r="182" spans="1:16">
      <c r="A182" s="32">
        <f>Tabelle0!$A181</f>
        <v>43676</v>
      </c>
      <c r="B182" s="35">
        <f>Tabelle0!B181</f>
        <v>277310</v>
      </c>
      <c r="C182" s="42">
        <f>Tabelle0!G181</f>
        <v>2548628</v>
      </c>
      <c r="D182" s="81">
        <f t="shared" ref="D182:D184" si="186">(C182/C181-1)*12</f>
        <v>5.1499426457508157E-2</v>
      </c>
      <c r="E182" s="82">
        <f t="shared" ref="E182:E184" si="187">(C182/C$175-1)*12/MONTH(A182)</f>
        <v>6.5337557772152818E-2</v>
      </c>
      <c r="F182" s="85">
        <f t="shared" ref="F182:F184" si="188">C182/C170-1</f>
        <v>7.4264923144493844E-2</v>
      </c>
      <c r="G182" s="89">
        <f t="shared" si="37"/>
        <v>83019213</v>
      </c>
      <c r="H182" s="88">
        <f t="shared" ref="H182:H184" si="189">C182/G182*1000000</f>
        <v>30699.255123027968</v>
      </c>
      <c r="I182" s="92">
        <f t="shared" ref="I182:I184" si="190">H182*24</f>
        <v>736782.12295267126</v>
      </c>
      <c r="J182" s="153">
        <f t="shared" si="84"/>
        <v>67725213</v>
      </c>
      <c r="K182" s="154" t="s">
        <v>197</v>
      </c>
      <c r="L182" s="154" t="s">
        <v>197</v>
      </c>
      <c r="M182" s="154" t="s">
        <v>197</v>
      </c>
      <c r="N182" s="169">
        <f t="shared" ref="N182:N184" si="191">B182/J182*1000000</f>
        <v>4094.6345934711203</v>
      </c>
      <c r="O182" s="159">
        <f t="shared" ref="O182:O184" si="192">C182/J182*1000000</f>
        <v>37631.893457463178</v>
      </c>
      <c r="P182" s="160">
        <f t="shared" ref="P182:P184" si="193">O182*24</f>
        <v>903165.44297911623</v>
      </c>
    </row>
    <row r="183" spans="1:16">
      <c r="A183" s="32">
        <f>Tabelle0!$A182</f>
        <v>43707</v>
      </c>
      <c r="B183" s="35">
        <f>Tabelle0!B182</f>
        <v>276646</v>
      </c>
      <c r="C183" s="42">
        <f>Tabelle0!G182</f>
        <v>2574553</v>
      </c>
      <c r="D183" s="81">
        <f t="shared" si="186"/>
        <v>0.12206567612064312</v>
      </c>
      <c r="E183" s="82">
        <f t="shared" si="187"/>
        <v>7.3010117484033854E-2</v>
      </c>
      <c r="F183" s="85">
        <f t="shared" si="188"/>
        <v>8.3759019387710909E-2</v>
      </c>
      <c r="G183" s="89">
        <f t="shared" ref="G183:G235" si="194">G182</f>
        <v>83019213</v>
      </c>
      <c r="H183" s="88">
        <f t="shared" si="189"/>
        <v>31011.532234110677</v>
      </c>
      <c r="I183" s="92">
        <f t="shared" si="190"/>
        <v>744276.77361865621</v>
      </c>
      <c r="J183" s="153">
        <f t="shared" si="84"/>
        <v>67725213</v>
      </c>
      <c r="K183" s="154" t="s">
        <v>197</v>
      </c>
      <c r="L183" s="154" t="s">
        <v>197</v>
      </c>
      <c r="M183" s="154" t="s">
        <v>197</v>
      </c>
      <c r="N183" s="169">
        <f t="shared" si="191"/>
        <v>4084.8302684555601</v>
      </c>
      <c r="O183" s="159">
        <f t="shared" si="192"/>
        <v>38014.690334011939</v>
      </c>
      <c r="P183" s="160">
        <f t="shared" si="193"/>
        <v>912352.56801628647</v>
      </c>
    </row>
    <row r="184" spans="1:16">
      <c r="A184" s="32">
        <f>Tabelle0!$A183</f>
        <v>43738</v>
      </c>
      <c r="B184" s="35">
        <f>Tabelle0!B183</f>
        <v>277419</v>
      </c>
      <c r="C184" s="42">
        <f>Tabelle0!G183</f>
        <v>2575934</v>
      </c>
      <c r="D184" s="81">
        <f t="shared" si="186"/>
        <v>6.4368455417316284E-3</v>
      </c>
      <c r="E184" s="82">
        <f t="shared" si="187"/>
        <v>6.5647898738535673E-2</v>
      </c>
      <c r="F184" s="85">
        <f t="shared" si="188"/>
        <v>7.2130064029780616E-2</v>
      </c>
      <c r="G184" s="89">
        <f t="shared" si="194"/>
        <v>83019213</v>
      </c>
      <c r="H184" s="88">
        <f t="shared" si="189"/>
        <v>31028.166937694288</v>
      </c>
      <c r="I184" s="92">
        <f t="shared" si="190"/>
        <v>744676.00650466292</v>
      </c>
      <c r="J184" s="153">
        <f t="shared" si="84"/>
        <v>67725213</v>
      </c>
      <c r="K184" s="154" t="s">
        <v>197</v>
      </c>
      <c r="L184" s="154" t="s">
        <v>197</v>
      </c>
      <c r="M184" s="154" t="s">
        <v>197</v>
      </c>
      <c r="N184" s="169">
        <f t="shared" si="191"/>
        <v>4096.2440383908424</v>
      </c>
      <c r="O184" s="159">
        <f t="shared" si="192"/>
        <v>38035.081558178339</v>
      </c>
      <c r="P184" s="160">
        <f t="shared" si="193"/>
        <v>912841.95739628014</v>
      </c>
    </row>
    <row r="185" spans="1:16">
      <c r="A185" s="32">
        <f>Tabelle0!$A184</f>
        <v>43768</v>
      </c>
      <c r="B185" s="35">
        <f>Tabelle0!B184</f>
        <v>277630</v>
      </c>
      <c r="C185" s="42">
        <f>Tabelle0!G184</f>
        <v>2594159</v>
      </c>
      <c r="D185" s="81">
        <f t="shared" ref="D185" si="195">(C185/C184-1)*12</f>
        <v>8.4901243587762742E-2</v>
      </c>
      <c r="E185" s="82">
        <f t="shared" ref="E185" si="196">(C185/C$175-1)*12/MONTH(A185)</f>
        <v>6.7991252341595393E-2</v>
      </c>
      <c r="F185" s="85">
        <f t="shared" ref="F185" si="197">C185/C173-1</f>
        <v>7.43821128413098E-2</v>
      </c>
      <c r="G185" s="89">
        <f t="shared" si="194"/>
        <v>83019213</v>
      </c>
      <c r="H185" s="88">
        <f t="shared" ref="H185" si="198">C185/G185*1000000</f>
        <v>31247.694434299203</v>
      </c>
      <c r="I185" s="92">
        <f t="shared" ref="I185" si="199">H185*24</f>
        <v>749944.66642318084</v>
      </c>
      <c r="J185" s="153">
        <f t="shared" si="84"/>
        <v>67725213</v>
      </c>
      <c r="K185" s="154" t="s">
        <v>197</v>
      </c>
      <c r="L185" s="154" t="s">
        <v>197</v>
      </c>
      <c r="M185" s="154" t="s">
        <v>197</v>
      </c>
      <c r="N185" s="169">
        <f t="shared" ref="N185" si="200">B185/J185*1000000</f>
        <v>4099.3595693822326</v>
      </c>
      <c r="O185" s="159">
        <f t="shared" ref="O185" si="201">C185/J185*1000000</f>
        <v>38304.18370186595</v>
      </c>
      <c r="P185" s="160">
        <f t="shared" ref="P185" si="202">O185*24</f>
        <v>919300.40884478274</v>
      </c>
    </row>
    <row r="186" spans="1:16">
      <c r="A186" s="32">
        <f>Tabelle0!$A185</f>
        <v>43799</v>
      </c>
      <c r="B186" s="35">
        <f>Tabelle0!B185</f>
        <v>278369</v>
      </c>
      <c r="C186" s="42">
        <f>Tabelle0!G185</f>
        <v>2619531</v>
      </c>
      <c r="D186" s="81">
        <f t="shared" ref="D186:D187" si="203">(C186/C185-1)*12</f>
        <v>0.11736520390616079</v>
      </c>
      <c r="E186" s="82">
        <f t="shared" ref="E186:E187" si="204">(C186/C$175-1)*12/MONTH(A186)</f>
        <v>7.3084324241018461E-2</v>
      </c>
      <c r="F186" s="85">
        <f t="shared" ref="F186:F187" si="205">C186/C174-1</f>
        <v>6.7427881725744987E-2</v>
      </c>
      <c r="G186" s="89">
        <f t="shared" si="194"/>
        <v>83019213</v>
      </c>
      <c r="H186" s="88">
        <f t="shared" ref="H186:H187" si="206">C186/G186*1000000</f>
        <v>31553.310436705779</v>
      </c>
      <c r="I186" s="92">
        <f t="shared" ref="I186:I187" si="207">H186*24</f>
        <v>757279.45048093866</v>
      </c>
      <c r="J186" s="153">
        <f t="shared" si="84"/>
        <v>67725213</v>
      </c>
      <c r="K186" s="162" t="s">
        <v>5</v>
      </c>
      <c r="L186" s="154" t="s">
        <v>197</v>
      </c>
      <c r="M186" s="163" t="s">
        <v>281</v>
      </c>
      <c r="N186" s="169">
        <f t="shared" ref="N186:N187" si="208">B186/J186*1000000</f>
        <v>4110.2713106269593</v>
      </c>
      <c r="O186" s="159">
        <f t="shared" ref="O186:O187" si="209">C186/J186*1000000</f>
        <v>38678.815229418324</v>
      </c>
      <c r="P186" s="160">
        <f t="shared" ref="P186:P187" si="210">O186*24</f>
        <v>928291.56550603977</v>
      </c>
    </row>
    <row r="187" spans="1:16">
      <c r="A187" s="32">
        <f>Tabelle0!$A186</f>
        <v>43829</v>
      </c>
      <c r="B187" s="35">
        <f>Tabelle0!B186</f>
        <v>281765</v>
      </c>
      <c r="C187" s="42">
        <f>Tabelle0!G186</f>
        <v>2621836</v>
      </c>
      <c r="D187" s="81">
        <f t="shared" si="203"/>
        <v>1.0559142075433847E-2</v>
      </c>
      <c r="E187" s="82">
        <f t="shared" si="204"/>
        <v>6.7932842292460105E-2</v>
      </c>
      <c r="F187" s="85">
        <f t="shared" si="205"/>
        <v>6.7932842292460105E-2</v>
      </c>
      <c r="G187" s="89">
        <v>83167000</v>
      </c>
      <c r="H187" s="88">
        <f t="shared" si="206"/>
        <v>31524.955811800355</v>
      </c>
      <c r="I187" s="92">
        <f t="shared" si="207"/>
        <v>756598.93948320858</v>
      </c>
      <c r="J187" s="153">
        <f>G187-K187-L187-M187</f>
        <v>67836000</v>
      </c>
      <c r="K187" s="154"/>
      <c r="L187" s="154"/>
      <c r="M187" s="253">
        <v>15331000</v>
      </c>
      <c r="N187" s="169">
        <f t="shared" si="208"/>
        <v>4153.6204964915378</v>
      </c>
      <c r="O187" s="159">
        <f t="shared" si="209"/>
        <v>38649.625567545256</v>
      </c>
      <c r="P187" s="160">
        <f t="shared" si="210"/>
        <v>927591.01362108614</v>
      </c>
    </row>
    <row r="188" spans="1:16">
      <c r="A188" s="32">
        <f>Tabelle0!$A187</f>
        <v>43860</v>
      </c>
      <c r="B188" s="35">
        <f>Tabelle0!B187</f>
        <v>281174</v>
      </c>
      <c r="C188" s="42">
        <f>Tabelle0!G187</f>
        <v>2614124</v>
      </c>
      <c r="D188" s="81">
        <f t="shared" ref="D188:D189" si="211">(C188/C187-1)*12</f>
        <v>-3.5297402278402945E-2</v>
      </c>
      <c r="E188" s="82">
        <f>(C188/C$187-1)*12/MONTH(A188)</f>
        <v>-3.5297402278402945E-2</v>
      </c>
      <c r="F188" s="85">
        <f t="shared" ref="F188:F189" si="212">C188/C176-1</f>
        <v>6.7725464616219089E-2</v>
      </c>
      <c r="G188" s="89">
        <f t="shared" si="194"/>
        <v>83167000</v>
      </c>
      <c r="H188" s="88">
        <f t="shared" ref="H188:H189" si="213">C188/G188*1000000</f>
        <v>31432.226724542183</v>
      </c>
      <c r="I188" s="92">
        <f t="shared" ref="I188:I189" si="214">H188*24</f>
        <v>754373.44138901238</v>
      </c>
      <c r="J188" s="153">
        <f t="shared" si="84"/>
        <v>67836000</v>
      </c>
      <c r="K188" s="154" t="s">
        <v>197</v>
      </c>
      <c r="L188" s="154" t="s">
        <v>197</v>
      </c>
      <c r="M188" s="154" t="s">
        <v>197</v>
      </c>
      <c r="N188" s="169">
        <f t="shared" ref="N188:N189" si="215">B188/J188*1000000</f>
        <v>4144.908308272893</v>
      </c>
      <c r="O188" s="159">
        <f t="shared" ref="O188:O189" si="216">C188/J188*1000000</f>
        <v>38535.939619081313</v>
      </c>
      <c r="P188" s="160">
        <f t="shared" ref="P188:P189" si="217">O188*24</f>
        <v>924862.55085795152</v>
      </c>
    </row>
    <row r="189" spans="1:16">
      <c r="A189" s="32">
        <f>Tabelle0!$A188</f>
        <v>43889</v>
      </c>
      <c r="B189" s="35">
        <f>Tabelle0!B188</f>
        <v>281302</v>
      </c>
      <c r="C189" s="42">
        <f>Tabelle0!G188</f>
        <v>2632152</v>
      </c>
      <c r="D189" s="81">
        <f t="shared" si="211"/>
        <v>8.2756594560931873E-2</v>
      </c>
      <c r="E189" s="82">
        <f>(C189/C$187-1)*12/MONTH(A189)</f>
        <v>2.360788394087221E-2</v>
      </c>
      <c r="F189" s="85">
        <f t="shared" si="212"/>
        <v>7.11465571056622E-2</v>
      </c>
      <c r="G189" s="89">
        <f t="shared" si="194"/>
        <v>83167000</v>
      </c>
      <c r="H189" s="88">
        <f t="shared" si="213"/>
        <v>31648.99539480804</v>
      </c>
      <c r="I189" s="92">
        <f t="shared" si="214"/>
        <v>759575.88947539299</v>
      </c>
      <c r="J189" s="153">
        <f t="shared" si="84"/>
        <v>67836000</v>
      </c>
      <c r="K189" s="154" t="s">
        <v>197</v>
      </c>
      <c r="L189" s="154" t="s">
        <v>197</v>
      </c>
      <c r="M189" s="154" t="s">
        <v>197</v>
      </c>
      <c r="N189" s="169">
        <f t="shared" si="215"/>
        <v>4146.7952119818383</v>
      </c>
      <c r="O189" s="159">
        <f t="shared" si="216"/>
        <v>38801.698213338052</v>
      </c>
      <c r="P189" s="160">
        <f t="shared" si="217"/>
        <v>931240.75712011324</v>
      </c>
    </row>
    <row r="190" spans="1:16">
      <c r="A190" s="32">
        <f>Tabelle0!$A189</f>
        <v>43920</v>
      </c>
      <c r="B190" s="35">
        <f>Tabelle0!B189</f>
        <v>282202</v>
      </c>
      <c r="C190" s="42">
        <f>Tabelle0!G189</f>
        <v>2726246</v>
      </c>
      <c r="D190" s="81">
        <f t="shared" ref="D190:D191" si="218">(C190/C189-1)*12</f>
        <v>0.42897522635470953</v>
      </c>
      <c r="E190" s="82">
        <f t="shared" ref="E190:E191" si="219">(C190/C$187-1)*12/MONTH(A190)</f>
        <v>0.15929295348755623</v>
      </c>
      <c r="F190" s="85">
        <f t="shared" ref="F190:F191" si="220">C190/C178-1</f>
        <v>9.8732742666640894E-2</v>
      </c>
      <c r="G190" s="89">
        <f t="shared" si="194"/>
        <v>83167000</v>
      </c>
      <c r="H190" s="88">
        <f t="shared" ref="H190:H191" si="221">C190/G190*1000000</f>
        <v>32780.381641756947</v>
      </c>
      <c r="I190" s="92">
        <f t="shared" ref="I190:I191" si="222">H190*24</f>
        <v>786729.15940216673</v>
      </c>
      <c r="J190" s="153">
        <f t="shared" si="84"/>
        <v>67836000</v>
      </c>
      <c r="K190" s="154" t="s">
        <v>197</v>
      </c>
      <c r="L190" s="154" t="s">
        <v>197</v>
      </c>
      <c r="M190" s="154" t="s">
        <v>197</v>
      </c>
      <c r="N190" s="169">
        <f t="shared" ref="N190:N191" si="223">B190/J190*1000000</f>
        <v>4160.0625036853589</v>
      </c>
      <c r="O190" s="159">
        <f t="shared" ref="O190:O191" si="224">C190/J190*1000000</f>
        <v>40188.778819505867</v>
      </c>
      <c r="P190" s="160">
        <f t="shared" ref="P190:P191" si="225">O190*24</f>
        <v>964530.69166814082</v>
      </c>
    </row>
    <row r="191" spans="1:16">
      <c r="A191" s="32">
        <f>Tabelle0!$A190</f>
        <v>43951</v>
      </c>
      <c r="B191" s="35">
        <f>Tabelle0!B190</f>
        <v>286520</v>
      </c>
      <c r="C191" s="42">
        <f>Tabelle0!G190</f>
        <v>2740810</v>
      </c>
      <c r="D191" s="81">
        <f t="shared" si="218"/>
        <v>6.4105733671869558E-2</v>
      </c>
      <c r="E191" s="82">
        <f t="shared" si="219"/>
        <v>0.13613437301188913</v>
      </c>
      <c r="F191" s="85">
        <f t="shared" si="220"/>
        <v>9.574851288103492E-2</v>
      </c>
      <c r="G191" s="89">
        <f t="shared" si="194"/>
        <v>83167000</v>
      </c>
      <c r="H191" s="88">
        <f t="shared" si="221"/>
        <v>32955.499176356003</v>
      </c>
      <c r="I191" s="92">
        <f t="shared" si="222"/>
        <v>790931.98023254401</v>
      </c>
      <c r="J191" s="153">
        <f t="shared" si="84"/>
        <v>67836000</v>
      </c>
      <c r="K191" s="154" t="s">
        <v>197</v>
      </c>
      <c r="L191" s="154" t="s">
        <v>197</v>
      </c>
      <c r="M191" s="154" t="s">
        <v>197</v>
      </c>
      <c r="N191" s="169">
        <f t="shared" si="223"/>
        <v>4223.7160209918038</v>
      </c>
      <c r="O191" s="159">
        <f t="shared" si="224"/>
        <v>40403.473082139273</v>
      </c>
      <c r="P191" s="160">
        <f t="shared" si="225"/>
        <v>969683.35397134256</v>
      </c>
    </row>
    <row r="192" spans="1:16">
      <c r="A192" s="32">
        <f>Tabelle0!$A191</f>
        <v>43981</v>
      </c>
      <c r="B192" s="35">
        <f>Tabelle0!B191</f>
        <v>291798</v>
      </c>
      <c r="C192" s="42">
        <f>Tabelle0!G191</f>
        <v>2796750</v>
      </c>
      <c r="D192" s="81">
        <f t="shared" ref="D192:D193" si="226">(C192/C191-1)*12</f>
        <v>0.24492029728437892</v>
      </c>
      <c r="E192" s="82">
        <f t="shared" ref="E192:E193" si="227">(C192/C$187-1)*12/MONTH(A192)</f>
        <v>0.16011436260696676</v>
      </c>
      <c r="F192" s="85">
        <f t="shared" ref="F192:F193" si="228">C192/C180-1</f>
        <v>0.10715371533352958</v>
      </c>
      <c r="G192" s="89">
        <f t="shared" si="194"/>
        <v>83167000</v>
      </c>
      <c r="H192" s="88">
        <f t="shared" ref="H192:H193" si="229">C192/G192*1000000</f>
        <v>33628.121730975028</v>
      </c>
      <c r="I192" s="92">
        <f t="shared" ref="I192:I193" si="230">H192*24</f>
        <v>807074.92154340073</v>
      </c>
      <c r="J192" s="153">
        <f t="shared" si="84"/>
        <v>67836000</v>
      </c>
      <c r="K192" s="154" t="s">
        <v>197</v>
      </c>
      <c r="L192" s="154" t="s">
        <v>197</v>
      </c>
      <c r="M192" s="154" t="s">
        <v>197</v>
      </c>
      <c r="N192" s="169">
        <f t="shared" ref="N192:N193" si="231">B192/J192*1000000</f>
        <v>4301.521316115337</v>
      </c>
      <c r="O192" s="159">
        <f t="shared" ref="O192:O193" si="232">C192/J192*1000000</f>
        <v>41228.108968689194</v>
      </c>
      <c r="P192" s="160">
        <f t="shared" ref="P192:P193" si="233">O192*24</f>
        <v>989474.61524854065</v>
      </c>
    </row>
    <row r="193" spans="1:16">
      <c r="A193" s="32">
        <f>Tabelle0!$A192</f>
        <v>44012</v>
      </c>
      <c r="B193" s="35">
        <f>Tabelle0!B192</f>
        <v>296539</v>
      </c>
      <c r="C193" s="42">
        <f>Tabelle0!G192</f>
        <v>2811317</v>
      </c>
      <c r="D193" s="81">
        <f t="shared" si="226"/>
        <v>6.2502547599892821E-2</v>
      </c>
      <c r="E193" s="82">
        <f t="shared" si="227"/>
        <v>0.14454069590927876</v>
      </c>
      <c r="F193" s="85">
        <f t="shared" si="228"/>
        <v>0.10780470947147003</v>
      </c>
      <c r="G193" s="89">
        <f t="shared" si="194"/>
        <v>83167000</v>
      </c>
      <c r="H193" s="88">
        <f t="shared" si="229"/>
        <v>33803.275337573796</v>
      </c>
      <c r="I193" s="92">
        <f t="shared" si="230"/>
        <v>811278.6081017711</v>
      </c>
      <c r="J193" s="153">
        <f t="shared" si="84"/>
        <v>67836000</v>
      </c>
      <c r="K193" s="154" t="s">
        <v>197</v>
      </c>
      <c r="L193" s="154" t="s">
        <v>197</v>
      </c>
      <c r="M193" s="154" t="s">
        <v>197</v>
      </c>
      <c r="N193" s="169">
        <f t="shared" si="231"/>
        <v>4371.4104605224366</v>
      </c>
      <c r="O193" s="159">
        <f t="shared" si="232"/>
        <v>41442.847455628282</v>
      </c>
      <c r="P193" s="160">
        <f t="shared" si="233"/>
        <v>994628.33893507882</v>
      </c>
    </row>
    <row r="194" spans="1:16">
      <c r="A194" s="32">
        <f>Tabelle0!$A193</f>
        <v>44042</v>
      </c>
      <c r="B194" s="35">
        <f>Tabelle0!B193</f>
        <v>300404</v>
      </c>
      <c r="C194" s="42">
        <f>Tabelle0!G193</f>
        <v>2819953</v>
      </c>
      <c r="D194" s="81">
        <f t="shared" ref="D194:D195" si="234">(C194/C193-1)*12</f>
        <v>3.6862438494128291E-2</v>
      </c>
      <c r="E194" s="82">
        <f t="shared" ref="E194:E195" si="235">(C194/C$187-1)*12/MONTH(A194)</f>
        <v>0.1295386678866042</v>
      </c>
      <c r="F194" s="85">
        <f t="shared" ref="F194:F195" si="236">C194/C182-1</f>
        <v>0.10645924003032214</v>
      </c>
      <c r="G194" s="89">
        <f t="shared" si="194"/>
        <v>83167000</v>
      </c>
      <c r="H194" s="88">
        <f t="shared" ref="H194:H195" si="237">C194/G194*1000000</f>
        <v>33907.11460074308</v>
      </c>
      <c r="I194" s="92">
        <f t="shared" ref="I194:I195" si="238">H194*24</f>
        <v>813770.75041783391</v>
      </c>
      <c r="J194" s="153">
        <f t="shared" si="84"/>
        <v>67836000</v>
      </c>
      <c r="K194" s="154" t="s">
        <v>197</v>
      </c>
      <c r="L194" s="154" t="s">
        <v>197</v>
      </c>
      <c r="M194" s="154" t="s">
        <v>197</v>
      </c>
      <c r="N194" s="169">
        <f t="shared" ref="N194:N195" si="239">B194/J194*1000000</f>
        <v>4428.3861076714429</v>
      </c>
      <c r="O194" s="159">
        <f t="shared" ref="O194:O195" si="240">C194/J194*1000000</f>
        <v>41570.15449024117</v>
      </c>
      <c r="P194" s="160">
        <f t="shared" ref="P194:P195" si="241">O194*24</f>
        <v>997683.70776578807</v>
      </c>
    </row>
    <row r="195" spans="1:16">
      <c r="A195" s="32">
        <f>Tabelle0!$A194</f>
        <v>44073</v>
      </c>
      <c r="B195" s="35">
        <f>Tabelle0!B194</f>
        <v>301268</v>
      </c>
      <c r="C195" s="42">
        <f>Tabelle0!G194</f>
        <v>2839190</v>
      </c>
      <c r="D195" s="81">
        <f t="shared" si="234"/>
        <v>8.1860938817064799E-2</v>
      </c>
      <c r="E195" s="82">
        <f t="shared" si="235"/>
        <v>0.12435217153170541</v>
      </c>
      <c r="F195" s="85">
        <f t="shared" si="236"/>
        <v>0.10278949394322034</v>
      </c>
      <c r="G195" s="89">
        <f t="shared" si="194"/>
        <v>83167000</v>
      </c>
      <c r="H195" s="88">
        <f t="shared" si="237"/>
        <v>34138.420286892637</v>
      </c>
      <c r="I195" s="92">
        <f t="shared" si="238"/>
        <v>819322.08688542328</v>
      </c>
      <c r="J195" s="153">
        <f t="shared" si="84"/>
        <v>67836000</v>
      </c>
      <c r="K195" s="154" t="s">
        <v>197</v>
      </c>
      <c r="L195" s="154" t="s">
        <v>197</v>
      </c>
      <c r="M195" s="154" t="s">
        <v>197</v>
      </c>
      <c r="N195" s="169">
        <f t="shared" si="239"/>
        <v>4441.1227077068224</v>
      </c>
      <c r="O195" s="159">
        <f t="shared" si="240"/>
        <v>41853.7354796863</v>
      </c>
      <c r="P195" s="160">
        <f t="shared" si="241"/>
        <v>1004489.6515124713</v>
      </c>
    </row>
    <row r="196" spans="1:16">
      <c r="A196" s="32">
        <f>Tabelle0!$A195</f>
        <v>44104</v>
      </c>
      <c r="B196" s="35">
        <f>Tabelle0!B195</f>
        <v>301869</v>
      </c>
      <c r="C196" s="42">
        <f>Tabelle0!G195</f>
        <v>2866518</v>
      </c>
      <c r="D196" s="81">
        <f t="shared" ref="D196:D203" si="242">(C196/C195-1)*12</f>
        <v>0.11550336539646811</v>
      </c>
      <c r="E196" s="82">
        <f t="shared" ref="E196:E199" si="243">(C196/C$187-1)*12/MONTH(A196)</f>
        <v>0.12443290376158789</v>
      </c>
      <c r="F196" s="85">
        <f t="shared" ref="F196:F203" si="244">C196/C184-1</f>
        <v>0.11280723807364623</v>
      </c>
      <c r="G196" s="89">
        <f t="shared" si="194"/>
        <v>83167000</v>
      </c>
      <c r="H196" s="88">
        <f t="shared" ref="H196:H203" si="245">C196/G196*1000000</f>
        <v>34467.012156263903</v>
      </c>
      <c r="I196" s="92">
        <f t="shared" ref="I196:I203" si="246">H196*24</f>
        <v>827208.29175033374</v>
      </c>
      <c r="J196" s="153">
        <f t="shared" si="84"/>
        <v>67836000</v>
      </c>
      <c r="K196" s="154" t="s">
        <v>197</v>
      </c>
      <c r="L196" s="154" t="s">
        <v>197</v>
      </c>
      <c r="M196" s="154" t="s">
        <v>197</v>
      </c>
      <c r="N196" s="169">
        <f t="shared" ref="N196:N203" si="247">B196/J196*1000000</f>
        <v>4449.9823102777291</v>
      </c>
      <c r="O196" s="159">
        <f t="shared" ref="O196:O203" si="248">C196/J196*1000000</f>
        <v>42256.589421546079</v>
      </c>
      <c r="P196" s="160">
        <f t="shared" ref="P196:P203" si="249">O196*24</f>
        <v>1014158.1461171058</v>
      </c>
    </row>
    <row r="197" spans="1:16">
      <c r="A197" s="32">
        <f>Tabelle0!$A196</f>
        <v>44134</v>
      </c>
      <c r="B197" s="35">
        <f>Tabelle0!B196</f>
        <v>303605</v>
      </c>
      <c r="C197" s="42">
        <f>Tabelle0!G196</f>
        <v>2899017</v>
      </c>
      <c r="D197" s="81">
        <f t="shared" si="242"/>
        <v>0.13604938116558163</v>
      </c>
      <c r="E197" s="82">
        <f t="shared" si="243"/>
        <v>0.12686422796849239</v>
      </c>
      <c r="F197" s="85">
        <f t="shared" si="244"/>
        <v>0.11751708357120738</v>
      </c>
      <c r="G197" s="89">
        <f t="shared" si="194"/>
        <v>83167000</v>
      </c>
      <c r="H197" s="88">
        <f t="shared" si="245"/>
        <v>34857.780129137762</v>
      </c>
      <c r="I197" s="92">
        <f t="shared" si="246"/>
        <v>836586.72309930623</v>
      </c>
      <c r="J197" s="153">
        <f t="shared" si="84"/>
        <v>67836000</v>
      </c>
      <c r="K197" s="154" t="s">
        <v>197</v>
      </c>
      <c r="L197" s="154" t="s">
        <v>197</v>
      </c>
      <c r="M197" s="154" t="s">
        <v>197</v>
      </c>
      <c r="N197" s="169">
        <f t="shared" si="247"/>
        <v>4475.5734418302964</v>
      </c>
      <c r="O197" s="159">
        <f t="shared" si="248"/>
        <v>42735.671324960203</v>
      </c>
      <c r="P197" s="160">
        <f t="shared" si="249"/>
        <v>1025656.1117990449</v>
      </c>
    </row>
    <row r="198" spans="1:16">
      <c r="A198" s="32">
        <f>Tabelle0!$A197</f>
        <v>44165</v>
      </c>
      <c r="B198" s="35">
        <f>Tabelle0!B197</f>
        <v>306646</v>
      </c>
      <c r="C198" s="42">
        <f>Tabelle0!G197</f>
        <v>2945963</v>
      </c>
      <c r="D198" s="81">
        <f t="shared" si="242"/>
        <v>0.19432517987993769</v>
      </c>
      <c r="E198" s="82">
        <f t="shared" si="243"/>
        <v>0.13486468677258634</v>
      </c>
      <c r="F198" s="85">
        <f t="shared" si="244"/>
        <v>0.12461467339000754</v>
      </c>
      <c r="G198" s="89">
        <f t="shared" si="194"/>
        <v>83167000</v>
      </c>
      <c r="H198" s="88">
        <f t="shared" si="245"/>
        <v>35422.258828621925</v>
      </c>
      <c r="I198" s="92">
        <f t="shared" si="246"/>
        <v>850134.2118869262</v>
      </c>
      <c r="J198" s="153">
        <f t="shared" si="84"/>
        <v>67836000</v>
      </c>
      <c r="K198" s="162" t="s">
        <v>5</v>
      </c>
      <c r="L198" s="154" t="s">
        <v>197</v>
      </c>
      <c r="M198" s="163" t="s">
        <v>281</v>
      </c>
      <c r="N198" s="169">
        <f t="shared" si="247"/>
        <v>4520.4021463529689</v>
      </c>
      <c r="O198" s="159">
        <f t="shared" si="248"/>
        <v>43427.722743086269</v>
      </c>
      <c r="P198" s="160">
        <f t="shared" si="249"/>
        <v>1042265.3458340705</v>
      </c>
    </row>
    <row r="199" spans="1:16">
      <c r="A199" s="32">
        <f>Tabelle0!$A198</f>
        <v>44195</v>
      </c>
      <c r="B199" s="35">
        <f>Tabelle0!B198</f>
        <v>312245</v>
      </c>
      <c r="C199" s="42">
        <f>Tabelle0!G198</f>
        <v>2945034</v>
      </c>
      <c r="D199" s="81">
        <f t="shared" si="242"/>
        <v>-3.7841615797615802E-3</v>
      </c>
      <c r="E199" s="82">
        <f t="shared" si="243"/>
        <v>0.1232716310249764</v>
      </c>
      <c r="F199" s="85">
        <f t="shared" si="244"/>
        <v>0.1232716310249764</v>
      </c>
      <c r="G199" s="89">
        <v>83155000</v>
      </c>
      <c r="H199" s="88">
        <f t="shared" si="245"/>
        <v>35416.198665143405</v>
      </c>
      <c r="I199" s="92">
        <f t="shared" si="246"/>
        <v>849988.76796344179</v>
      </c>
      <c r="J199" s="153">
        <f>G199-K199-L199-M199</f>
        <v>67820000</v>
      </c>
      <c r="K199" s="154"/>
      <c r="L199" s="154"/>
      <c r="M199" s="253">
        <v>15335000</v>
      </c>
      <c r="N199" s="169">
        <f t="shared" si="247"/>
        <v>4604.0253612503684</v>
      </c>
      <c r="O199" s="159">
        <f t="shared" si="248"/>
        <v>43424.270126806252</v>
      </c>
      <c r="P199" s="160">
        <f t="shared" si="249"/>
        <v>1042182.48304335</v>
      </c>
    </row>
    <row r="200" spans="1:16">
      <c r="A200" s="32">
        <f>Tabelle0!$A199</f>
        <v>44226</v>
      </c>
      <c r="B200" s="35">
        <f>Tabelle0!B199</f>
        <v>313098</v>
      </c>
      <c r="C200" s="42">
        <f>Tabelle0!G199</f>
        <v>2991316</v>
      </c>
      <c r="D200" s="81">
        <f t="shared" si="242"/>
        <v>0.18858322178962883</v>
      </c>
      <c r="E200" s="82">
        <f>(C200/C$199-1)*12/MONTH(A200)</f>
        <v>0.18858322178962883</v>
      </c>
      <c r="F200" s="85">
        <f t="shared" si="244"/>
        <v>0.14429001837709299</v>
      </c>
      <c r="G200" s="89">
        <f t="shared" si="194"/>
        <v>83155000</v>
      </c>
      <c r="H200" s="88">
        <f t="shared" si="245"/>
        <v>35972.773735794595</v>
      </c>
      <c r="I200" s="92">
        <f t="shared" si="246"/>
        <v>863346.56965907034</v>
      </c>
      <c r="J200" s="153">
        <f t="shared" si="84"/>
        <v>67820000</v>
      </c>
      <c r="K200" s="154" t="s">
        <v>197</v>
      </c>
      <c r="L200" s="154" t="s">
        <v>197</v>
      </c>
      <c r="M200" s="154" t="s">
        <v>197</v>
      </c>
      <c r="N200" s="169">
        <f t="shared" si="247"/>
        <v>4616.602772043645</v>
      </c>
      <c r="O200" s="159">
        <f t="shared" si="248"/>
        <v>44106.694190504277</v>
      </c>
      <c r="P200" s="160">
        <f t="shared" si="249"/>
        <v>1058560.6605721028</v>
      </c>
    </row>
    <row r="201" spans="1:16">
      <c r="A201" s="32">
        <f>Tabelle0!$A200</f>
        <v>44255</v>
      </c>
      <c r="B201" s="35">
        <f>Tabelle0!B200</f>
        <v>314579</v>
      </c>
      <c r="C201" s="42">
        <f>Tabelle0!G200</f>
        <v>3013204</v>
      </c>
      <c r="D201" s="81">
        <f t="shared" si="242"/>
        <v>8.7806169592247407E-2</v>
      </c>
      <c r="E201" s="82">
        <f t="shared" ref="E201:E203" si="250">(C201/C$199-1)*12/MONTH(A201)</f>
        <v>0.13888464445571724</v>
      </c>
      <c r="F201" s="85">
        <f t="shared" si="244"/>
        <v>0.14476823526908777</v>
      </c>
      <c r="G201" s="89">
        <f t="shared" si="194"/>
        <v>83155000</v>
      </c>
      <c r="H201" s="88">
        <f t="shared" si="245"/>
        <v>36235.993025073658</v>
      </c>
      <c r="I201" s="92">
        <f t="shared" si="246"/>
        <v>869663.83260176773</v>
      </c>
      <c r="J201" s="153">
        <f t="shared" si="84"/>
        <v>67820000</v>
      </c>
      <c r="K201" s="154" t="s">
        <v>197</v>
      </c>
      <c r="L201" s="154" t="s">
        <v>197</v>
      </c>
      <c r="M201" s="154" t="s">
        <v>197</v>
      </c>
      <c r="N201" s="169">
        <f t="shared" si="247"/>
        <v>4638.4399882040689</v>
      </c>
      <c r="O201" s="159">
        <f t="shared" si="248"/>
        <v>44429.430846358002</v>
      </c>
      <c r="P201" s="160">
        <f t="shared" si="249"/>
        <v>1066306.340312592</v>
      </c>
    </row>
    <row r="202" spans="1:16">
      <c r="A202" s="32">
        <f>Tabelle0!$A201</f>
        <v>44285</v>
      </c>
      <c r="B202" s="35">
        <f>Tabelle0!B201</f>
        <v>317272</v>
      </c>
      <c r="C202" s="42">
        <f>Tabelle0!G201</f>
        <v>3041419</v>
      </c>
      <c r="D202" s="81">
        <f t="shared" si="242"/>
        <v>0.1123654422335818</v>
      </c>
      <c r="E202" s="82">
        <f t="shared" si="250"/>
        <v>0.13091190118687912</v>
      </c>
      <c r="F202" s="85">
        <f t="shared" si="244"/>
        <v>0.1156069554985133</v>
      </c>
      <c r="G202" s="89">
        <f t="shared" si="194"/>
        <v>83155000</v>
      </c>
      <c r="H202" s="88">
        <f t="shared" si="245"/>
        <v>36575.299140159943</v>
      </c>
      <c r="I202" s="92">
        <f t="shared" si="246"/>
        <v>877807.17936383863</v>
      </c>
      <c r="J202" s="153">
        <f t="shared" si="84"/>
        <v>67820000</v>
      </c>
      <c r="K202" s="154" t="s">
        <v>197</v>
      </c>
      <c r="L202" s="154" t="s">
        <v>197</v>
      </c>
      <c r="M202" s="154" t="s">
        <v>197</v>
      </c>
      <c r="N202" s="169">
        <f t="shared" si="247"/>
        <v>4678.1480389265707</v>
      </c>
      <c r="O202" s="159">
        <f t="shared" si="248"/>
        <v>44845.458566794456</v>
      </c>
      <c r="P202" s="160">
        <f t="shared" si="249"/>
        <v>1076291.0056030669</v>
      </c>
    </row>
    <row r="203" spans="1:16">
      <c r="A203" s="32">
        <f>Tabelle0!$A202</f>
        <v>44316</v>
      </c>
      <c r="B203" s="35">
        <f>Tabelle0!B202</f>
        <v>319856</v>
      </c>
      <c r="C203" s="42">
        <f>Tabelle0!G202</f>
        <v>3056619</v>
      </c>
      <c r="D203" s="81">
        <f t="shared" si="242"/>
        <v>5.9972006487762464E-2</v>
      </c>
      <c r="E203" s="82">
        <f t="shared" si="250"/>
        <v>0.11366761809880632</v>
      </c>
      <c r="F203" s="85">
        <f t="shared" si="244"/>
        <v>0.11522469634888965</v>
      </c>
      <c r="G203" s="89">
        <f t="shared" si="194"/>
        <v>83155000</v>
      </c>
      <c r="H203" s="88">
        <f t="shared" si="245"/>
        <v>36758.090313270397</v>
      </c>
      <c r="I203" s="92">
        <f t="shared" si="246"/>
        <v>882194.16751848953</v>
      </c>
      <c r="J203" s="153">
        <f t="shared" si="84"/>
        <v>67820000</v>
      </c>
      <c r="K203" s="154" t="s">
        <v>197</v>
      </c>
      <c r="L203" s="154" t="s">
        <v>197</v>
      </c>
      <c r="M203" s="154" t="s">
        <v>197</v>
      </c>
      <c r="N203" s="169">
        <f t="shared" si="247"/>
        <v>4716.248894131525</v>
      </c>
      <c r="O203" s="159">
        <f t="shared" si="248"/>
        <v>45069.581244470653</v>
      </c>
      <c r="P203" s="160">
        <f t="shared" si="249"/>
        <v>1081669.9498672956</v>
      </c>
    </row>
    <row r="204" spans="1:16">
      <c r="A204" s="32">
        <f>Tabelle0!$A203</f>
        <v>44346</v>
      </c>
      <c r="B204" s="35">
        <f>Tabelle0!B203</f>
        <v>322788</v>
      </c>
      <c r="C204" s="42">
        <f>Tabelle0!G203</f>
        <v>3084069</v>
      </c>
      <c r="D204" s="81">
        <f t="shared" ref="D204:D207" si="251">(C204/C203-1)*12</f>
        <v>0.10776612983168743</v>
      </c>
      <c r="E204" s="82">
        <f t="shared" ref="E204:E207" si="252">(C204/C$199-1)*12/MONTH(A204)</f>
        <v>0.1133039550646954</v>
      </c>
      <c r="F204" s="85">
        <f t="shared" ref="F204:F207" si="253">C204/C192-1</f>
        <v>0.10273317243228752</v>
      </c>
      <c r="G204" s="89">
        <f t="shared" si="194"/>
        <v>83155000</v>
      </c>
      <c r="H204" s="88">
        <f t="shared" ref="H204:H207" si="254">C204/G204*1000000</f>
        <v>37088.196741025793</v>
      </c>
      <c r="I204" s="92">
        <f t="shared" ref="I204:I207" si="255">H204*24</f>
        <v>890116.72178461903</v>
      </c>
      <c r="J204" s="153">
        <f t="shared" si="84"/>
        <v>67820000</v>
      </c>
      <c r="K204" s="154" t="s">
        <v>197</v>
      </c>
      <c r="L204" s="154" t="s">
        <v>197</v>
      </c>
      <c r="M204" s="154" t="s">
        <v>197</v>
      </c>
      <c r="N204" s="169">
        <f t="shared" ref="N204:N207" si="256">B204/J204*1000000</f>
        <v>4759.4809790622239</v>
      </c>
      <c r="O204" s="159">
        <f t="shared" ref="O204:O207" si="257">C204/J204*1000000</f>
        <v>45474.329106458274</v>
      </c>
      <c r="P204" s="160">
        <f t="shared" ref="P204:P207" si="258">O204*24</f>
        <v>1091383.8985549984</v>
      </c>
    </row>
    <row r="205" spans="1:16">
      <c r="A205" s="32">
        <f>Tabelle0!$A204</f>
        <v>44377</v>
      </c>
      <c r="B205" s="35">
        <f>Tabelle0!B204</f>
        <v>325094</v>
      </c>
      <c r="C205" s="42">
        <f>Tabelle0!G204</f>
        <v>3097400</v>
      </c>
      <c r="D205" s="81">
        <f t="shared" si="251"/>
        <v>5.1870434805447729E-2</v>
      </c>
      <c r="E205" s="82">
        <f t="shared" si="252"/>
        <v>0.10347316873081924</v>
      </c>
      <c r="F205" s="85">
        <f t="shared" si="253"/>
        <v>0.10176120302335168</v>
      </c>
      <c r="G205" s="89">
        <f t="shared" si="194"/>
        <v>83155000</v>
      </c>
      <c r="H205" s="88">
        <f t="shared" si="254"/>
        <v>37248.511815284706</v>
      </c>
      <c r="I205" s="92">
        <f t="shared" si="255"/>
        <v>893964.28356683301</v>
      </c>
      <c r="J205" s="153">
        <f t="shared" si="84"/>
        <v>67820000</v>
      </c>
      <c r="K205" s="154" t="s">
        <v>197</v>
      </c>
      <c r="L205" s="154" t="s">
        <v>197</v>
      </c>
      <c r="M205" s="154" t="s">
        <v>197</v>
      </c>
      <c r="N205" s="169">
        <f t="shared" si="256"/>
        <v>4793.4827484517837</v>
      </c>
      <c r="O205" s="159">
        <f t="shared" si="257"/>
        <v>45670.893541728103</v>
      </c>
      <c r="P205" s="160">
        <f t="shared" si="258"/>
        <v>1096101.4450014746</v>
      </c>
    </row>
    <row r="206" spans="1:16">
      <c r="A206" s="32">
        <f>Tabelle0!$A205</f>
        <v>44407</v>
      </c>
      <c r="B206" s="35">
        <f>Tabelle0!B205</f>
        <v>328829</v>
      </c>
      <c r="C206" s="42">
        <f>Tabelle0!G205</f>
        <v>3122696</v>
      </c>
      <c r="D206" s="81">
        <f t="shared" si="251"/>
        <v>9.800219538968058E-2</v>
      </c>
      <c r="E206" s="82">
        <f t="shared" si="252"/>
        <v>0.10341592951776755</v>
      </c>
      <c r="F206" s="85">
        <f t="shared" si="253"/>
        <v>0.10735746304991611</v>
      </c>
      <c r="G206" s="89">
        <f t="shared" si="194"/>
        <v>83155000</v>
      </c>
      <c r="H206" s="88">
        <f t="shared" si="254"/>
        <v>37552.714809692741</v>
      </c>
      <c r="I206" s="92">
        <f t="shared" si="255"/>
        <v>901265.15543262579</v>
      </c>
      <c r="J206" s="153">
        <f t="shared" si="84"/>
        <v>67820000</v>
      </c>
      <c r="K206" s="154" t="s">
        <v>197</v>
      </c>
      <c r="L206" s="154" t="s">
        <v>197</v>
      </c>
      <c r="M206" s="154" t="s">
        <v>197</v>
      </c>
      <c r="N206" s="169">
        <f t="shared" si="256"/>
        <v>4848.5549985255084</v>
      </c>
      <c r="O206" s="159">
        <f t="shared" si="257"/>
        <v>46043.880861102924</v>
      </c>
      <c r="P206" s="160">
        <f t="shared" si="258"/>
        <v>1105053.1406664702</v>
      </c>
    </row>
    <row r="207" spans="1:16">
      <c r="A207" s="32">
        <f>Tabelle0!$A206</f>
        <v>44438</v>
      </c>
      <c r="B207" s="35">
        <f>Tabelle0!B206</f>
        <v>329044</v>
      </c>
      <c r="C207" s="42">
        <f>Tabelle0!G206</f>
        <v>3143882</v>
      </c>
      <c r="D207" s="81">
        <f t="shared" si="251"/>
        <v>8.1414265109379436E-2</v>
      </c>
      <c r="E207" s="82">
        <f t="shared" si="252"/>
        <v>0.10127964566792769</v>
      </c>
      <c r="F207" s="85">
        <f t="shared" si="253"/>
        <v>0.1073165233746245</v>
      </c>
      <c r="G207" s="89">
        <f t="shared" si="194"/>
        <v>83155000</v>
      </c>
      <c r="H207" s="88">
        <f t="shared" si="254"/>
        <v>37807.492032950518</v>
      </c>
      <c r="I207" s="92">
        <f t="shared" si="255"/>
        <v>907379.8087908125</v>
      </c>
      <c r="J207" s="153">
        <f t="shared" si="84"/>
        <v>67820000</v>
      </c>
      <c r="K207" s="154" t="s">
        <v>197</v>
      </c>
      <c r="L207" s="154" t="s">
        <v>197</v>
      </c>
      <c r="M207" s="154" t="s">
        <v>197</v>
      </c>
      <c r="N207" s="169">
        <f t="shared" si="256"/>
        <v>4851.7251548215863</v>
      </c>
      <c r="O207" s="159">
        <f t="shared" si="257"/>
        <v>46356.266588027131</v>
      </c>
      <c r="P207" s="160">
        <f t="shared" si="258"/>
        <v>1112550.3981126512</v>
      </c>
    </row>
    <row r="208" spans="1:16">
      <c r="A208" s="32">
        <f>Tabelle0!$A207</f>
        <v>44469</v>
      </c>
      <c r="B208" s="35">
        <f>Tabelle0!B207</f>
        <v>329818</v>
      </c>
      <c r="C208" s="42">
        <f>Tabelle0!G207</f>
        <v>3150115</v>
      </c>
      <c r="D208" s="81">
        <f t="shared" ref="D208:D210" si="259">(C208/C207-1)*12</f>
        <v>2.3790969253935756E-2</v>
      </c>
      <c r="E208" s="82">
        <f t="shared" ref="E208:E210" si="260">(C208/C$199-1)*12/MONTH(A208)</f>
        <v>9.2848277246827607E-2</v>
      </c>
      <c r="F208" s="85">
        <f t="shared" ref="F208:F210" si="261">C208/C196-1</f>
        <v>9.8934316826198243E-2</v>
      </c>
      <c r="G208" s="89">
        <f t="shared" si="194"/>
        <v>83155000</v>
      </c>
      <c r="H208" s="88">
        <f t="shared" ref="H208:H210" si="262">C208/G208*1000000</f>
        <v>37882.448439660875</v>
      </c>
      <c r="I208" s="92">
        <f t="shared" ref="I208:I210" si="263">H208*24</f>
        <v>909178.762551861</v>
      </c>
      <c r="J208" s="153">
        <f t="shared" si="84"/>
        <v>67820000</v>
      </c>
      <c r="K208" s="154" t="s">
        <v>197</v>
      </c>
      <c r="L208" s="154" t="s">
        <v>197</v>
      </c>
      <c r="M208" s="154" t="s">
        <v>197</v>
      </c>
      <c r="N208" s="169">
        <f t="shared" ref="N208:N210" si="264">B208/J208*1000000</f>
        <v>4863.1377174874669</v>
      </c>
      <c r="O208" s="159">
        <f t="shared" ref="O208:O210" si="265">C208/J208*1000000</f>
        <v>46448.171630787379</v>
      </c>
      <c r="P208" s="160">
        <f t="shared" ref="P208:P210" si="266">O208*24</f>
        <v>1114756.1191388972</v>
      </c>
    </row>
    <row r="209" spans="1:16">
      <c r="A209" s="32">
        <f>Tabelle0!$A208</f>
        <v>44499</v>
      </c>
      <c r="B209" s="35">
        <f>Tabelle0!B208</f>
        <v>331396</v>
      </c>
      <c r="C209" s="42">
        <f>Tabelle0!G208</f>
        <v>3155478</v>
      </c>
      <c r="D209" s="81">
        <f t="shared" si="259"/>
        <v>2.0429730343177077E-2</v>
      </c>
      <c r="E209" s="82">
        <f t="shared" si="260"/>
        <v>8.57486874514862E-2</v>
      </c>
      <c r="F209" s="85">
        <f t="shared" si="261"/>
        <v>8.846481410767848E-2</v>
      </c>
      <c r="G209" s="89">
        <f t="shared" si="194"/>
        <v>83155000</v>
      </c>
      <c r="H209" s="88">
        <f t="shared" si="262"/>
        <v>37946.942456857672</v>
      </c>
      <c r="I209" s="92">
        <f t="shared" si="263"/>
        <v>910726.61896458408</v>
      </c>
      <c r="J209" s="153">
        <f t="shared" si="84"/>
        <v>67820000</v>
      </c>
      <c r="K209" s="154" t="s">
        <v>197</v>
      </c>
      <c r="L209" s="154" t="s">
        <v>197</v>
      </c>
      <c r="M209" s="154" t="s">
        <v>197</v>
      </c>
      <c r="N209" s="169">
        <f t="shared" si="264"/>
        <v>4886.4051902093779</v>
      </c>
      <c r="O209" s="159">
        <f t="shared" si="265"/>
        <v>46527.248599233266</v>
      </c>
      <c r="P209" s="160">
        <f t="shared" si="266"/>
        <v>1116653.9663815983</v>
      </c>
    </row>
    <row r="210" spans="1:16">
      <c r="A210" s="32">
        <f>Tabelle0!$A209</f>
        <v>44530</v>
      </c>
      <c r="B210" s="35">
        <f>Tabelle0!B209</f>
        <v>332600</v>
      </c>
      <c r="C210" s="42">
        <f>Tabelle0!G209</f>
        <v>3198662</v>
      </c>
      <c r="D210" s="81">
        <f t="shared" si="259"/>
        <v>0.16422488130166091</v>
      </c>
      <c r="E210" s="82">
        <f t="shared" si="260"/>
        <v>9.3949710227145419E-2</v>
      </c>
      <c r="F210" s="85">
        <f t="shared" si="261"/>
        <v>8.5778063064607446E-2</v>
      </c>
      <c r="G210" s="89">
        <f t="shared" si="194"/>
        <v>83155000</v>
      </c>
      <c r="H210" s="88">
        <f t="shared" si="262"/>
        <v>38466.261800252541</v>
      </c>
      <c r="I210" s="92">
        <f t="shared" si="263"/>
        <v>923190.28320606099</v>
      </c>
      <c r="J210" s="153">
        <f t="shared" si="84"/>
        <v>67820000</v>
      </c>
      <c r="K210" s="162" t="s">
        <v>5</v>
      </c>
      <c r="L210" s="154" t="s">
        <v>197</v>
      </c>
      <c r="M210" s="163" t="s">
        <v>281</v>
      </c>
      <c r="N210" s="169">
        <f t="shared" si="264"/>
        <v>4904.1580654674144</v>
      </c>
      <c r="O210" s="159">
        <f t="shared" si="265"/>
        <v>47163.992922441757</v>
      </c>
      <c r="P210" s="160">
        <f t="shared" si="266"/>
        <v>1131935.8301386023</v>
      </c>
    </row>
    <row r="211" spans="1:16">
      <c r="A211" s="32">
        <f>Tabelle0!$A210</f>
        <v>44560</v>
      </c>
      <c r="B211" s="35">
        <f>Tabelle0!B210</f>
        <v>337134</v>
      </c>
      <c r="C211" s="42">
        <f>Tabelle0!G210</f>
        <v>3190495</v>
      </c>
      <c r="D211" s="81">
        <f t="shared" ref="D211" si="267">(C211/C210-1)*12</f>
        <v>-3.0639060957362574E-2</v>
      </c>
      <c r="E211" s="82">
        <f t="shared" ref="E211" si="268">(C211/C$199-1)*12/MONTH(A211)</f>
        <v>8.3347424851461849E-2</v>
      </c>
      <c r="F211" s="85">
        <f t="shared" ref="F211" si="269">C211/C199-1</f>
        <v>8.3347424851461849E-2</v>
      </c>
      <c r="G211" s="89">
        <v>83237124</v>
      </c>
      <c r="H211" s="88">
        <f t="shared" ref="H211" si="270">C211/G211*1000000</f>
        <v>38330.192667396826</v>
      </c>
      <c r="I211" s="92">
        <f t="shared" ref="I211" si="271">H211*24</f>
        <v>919924.62401752383</v>
      </c>
      <c r="J211" s="153">
        <f t="shared" si="84"/>
        <v>67820000</v>
      </c>
      <c r="K211" s="154"/>
      <c r="L211" s="154"/>
      <c r="M211" s="253">
        <v>15434000</v>
      </c>
      <c r="N211" s="169">
        <f t="shared" ref="N211" si="272">B211/J211*1000000</f>
        <v>4971.0115010321433</v>
      </c>
      <c r="O211" s="159">
        <f t="shared" ref="O211" si="273">C211/J211*1000000</f>
        <v>47043.571217929813</v>
      </c>
      <c r="P211" s="160">
        <f t="shared" ref="P211" si="274">O211*24</f>
        <v>1129045.7092303154</v>
      </c>
    </row>
    <row r="212" spans="1:16">
      <c r="A212" s="32">
        <f>Tabelle0!$A211</f>
        <v>44591</v>
      </c>
      <c r="B212" s="35">
        <f>Tabelle0!B211</f>
        <v>337891</v>
      </c>
      <c r="C212" s="42">
        <f>Tabelle0!G211</f>
        <v>3214310</v>
      </c>
      <c r="D212" s="81">
        <f t="shared" ref="D212:D216" si="275">(C212/C211-1)*12</f>
        <v>8.9572307745348745E-2</v>
      </c>
      <c r="E212" s="82">
        <f>(C212/C$211-1)*12/MONTH(A212)</f>
        <v>8.9572307745348745E-2</v>
      </c>
      <c r="F212" s="85">
        <f t="shared" ref="F212:F216" si="276">C212/C200-1</f>
        <v>7.4547122403651134E-2</v>
      </c>
      <c r="G212" s="89">
        <f t="shared" si="194"/>
        <v>83237124</v>
      </c>
      <c r="H212" s="88">
        <f t="shared" ref="H212:H216" si="277">C212/G212*1000000</f>
        <v>38616.302985192036</v>
      </c>
      <c r="I212" s="92">
        <f t="shared" ref="I212:I216" si="278">H212*24</f>
        <v>926791.27164460882</v>
      </c>
      <c r="J212" s="153">
        <f t="shared" si="84"/>
        <v>67820000</v>
      </c>
      <c r="K212" s="154" t="s">
        <v>197</v>
      </c>
      <c r="L212" s="154" t="s">
        <v>197</v>
      </c>
      <c r="M212" s="154" t="s">
        <v>197</v>
      </c>
      <c r="N212" s="169">
        <f t="shared" ref="N212:N216" si="279">B212/J212*1000000</f>
        <v>4982.1734001769391</v>
      </c>
      <c r="O212" s="159">
        <f t="shared" ref="O212:O216" si="280">C212/J212*1000000</f>
        <v>47394.721321144199</v>
      </c>
      <c r="P212" s="160">
        <f t="shared" ref="P212:P216" si="281">O212*24</f>
        <v>1137473.3117074608</v>
      </c>
    </row>
    <row r="213" spans="1:16">
      <c r="A213" s="32">
        <f>Tabelle0!$A212</f>
        <v>44620</v>
      </c>
      <c r="B213" s="35">
        <f>Tabelle0!B212</f>
        <v>340102</v>
      </c>
      <c r="C213" s="42">
        <f>Tabelle0!G212</f>
        <v>3240137</v>
      </c>
      <c r="D213" s="81">
        <f t="shared" si="275"/>
        <v>9.6420071492793191E-2</v>
      </c>
      <c r="E213" s="82">
        <f t="shared" ref="E213:E216" si="282">(C213/C$211-1)*12/MONTH(A213)</f>
        <v>9.3356046632262935E-2</v>
      </c>
      <c r="F213" s="85">
        <f t="shared" si="276"/>
        <v>7.5312856348259238E-2</v>
      </c>
      <c r="G213" s="89">
        <f t="shared" si="194"/>
        <v>83237124</v>
      </c>
      <c r="H213" s="88">
        <f t="shared" si="277"/>
        <v>38926.585209743673</v>
      </c>
      <c r="I213" s="92">
        <f t="shared" si="278"/>
        <v>934238.04503384815</v>
      </c>
      <c r="J213" s="153">
        <f t="shared" ref="J213:J235" si="283">J212</f>
        <v>67820000</v>
      </c>
      <c r="K213" s="154" t="s">
        <v>197</v>
      </c>
      <c r="L213" s="154" t="s">
        <v>197</v>
      </c>
      <c r="M213" s="154" t="s">
        <v>197</v>
      </c>
      <c r="N213" s="169">
        <f t="shared" si="279"/>
        <v>5014.7744028310235</v>
      </c>
      <c r="O213" s="159">
        <f t="shared" si="280"/>
        <v>47775.538189324681</v>
      </c>
      <c r="P213" s="160">
        <f t="shared" si="281"/>
        <v>1146612.9165437925</v>
      </c>
    </row>
    <row r="214" spans="1:16">
      <c r="A214" s="32">
        <f>Tabelle0!$A213</f>
        <v>44650</v>
      </c>
      <c r="B214" s="35">
        <f>Tabelle0!B213</f>
        <v>344343</v>
      </c>
      <c r="C214" s="42">
        <f>Tabelle0!G213</f>
        <v>3237276</v>
      </c>
      <c r="D214" s="81">
        <f t="shared" si="275"/>
        <v>-1.0595848261972129E-2</v>
      </c>
      <c r="E214" s="82">
        <f t="shared" si="282"/>
        <v>5.8650460195048382E-2</v>
      </c>
      <c r="F214" s="85">
        <f t="shared" si="276"/>
        <v>6.4396585935709627E-2</v>
      </c>
      <c r="G214" s="89">
        <f t="shared" si="194"/>
        <v>83237124</v>
      </c>
      <c r="H214" s="88">
        <f t="shared" si="277"/>
        <v>38892.213527223736</v>
      </c>
      <c r="I214" s="92">
        <f t="shared" si="278"/>
        <v>933413.12465336965</v>
      </c>
      <c r="J214" s="153">
        <f t="shared" si="283"/>
        <v>67820000</v>
      </c>
      <c r="K214" s="154" t="s">
        <v>197</v>
      </c>
      <c r="L214" s="154" t="s">
        <v>197</v>
      </c>
      <c r="M214" s="154" t="s">
        <v>197</v>
      </c>
      <c r="N214" s="169">
        <f t="shared" si="279"/>
        <v>5077.3075788852848</v>
      </c>
      <c r="O214" s="159">
        <f t="shared" si="280"/>
        <v>47733.352993217341</v>
      </c>
      <c r="P214" s="160">
        <f t="shared" si="281"/>
        <v>1145600.4718372161</v>
      </c>
    </row>
    <row r="215" spans="1:16">
      <c r="A215" s="32">
        <f>Tabelle0!$A214</f>
        <v>44681</v>
      </c>
      <c r="B215" s="35">
        <f>Tabelle0!B214</f>
        <v>346669</v>
      </c>
      <c r="C215" s="42">
        <f>Tabelle0!G214</f>
        <v>3239053</v>
      </c>
      <c r="D215" s="81">
        <f t="shared" si="275"/>
        <v>6.5870194570987195E-3</v>
      </c>
      <c r="E215" s="82">
        <f t="shared" si="282"/>
        <v>4.5658745743215601E-2</v>
      </c>
      <c r="F215" s="85">
        <f t="shared" si="276"/>
        <v>5.968490021163908E-2</v>
      </c>
      <c r="G215" s="89">
        <f t="shared" si="194"/>
        <v>83237124</v>
      </c>
      <c r="H215" s="88">
        <f t="shared" si="277"/>
        <v>38913.5621744932</v>
      </c>
      <c r="I215" s="92">
        <f t="shared" si="278"/>
        <v>933925.49218783679</v>
      </c>
      <c r="J215" s="153">
        <f t="shared" si="283"/>
        <v>67820000</v>
      </c>
      <c r="K215" s="154" t="s">
        <v>197</v>
      </c>
      <c r="L215" s="154" t="s">
        <v>197</v>
      </c>
      <c r="M215" s="154" t="s">
        <v>197</v>
      </c>
      <c r="N215" s="169">
        <f t="shared" si="279"/>
        <v>5111.6042465349456</v>
      </c>
      <c r="O215" s="159">
        <f t="shared" si="280"/>
        <v>47759.554703627247</v>
      </c>
      <c r="P215" s="160">
        <f t="shared" si="281"/>
        <v>1146229.3128870539</v>
      </c>
    </row>
    <row r="216" spans="1:16">
      <c r="A216" s="32">
        <f>Tabelle0!$A215</f>
        <v>44711</v>
      </c>
      <c r="B216" s="35">
        <f>Tabelle0!B215</f>
        <v>349379</v>
      </c>
      <c r="C216" s="42">
        <f>Tabelle0!G215</f>
        <v>3263522</v>
      </c>
      <c r="D216" s="81">
        <f t="shared" si="275"/>
        <v>9.0652422174011704E-2</v>
      </c>
      <c r="E216" s="82">
        <f t="shared" si="282"/>
        <v>5.4933419422378192E-2</v>
      </c>
      <c r="F216" s="85">
        <f t="shared" si="276"/>
        <v>5.818708984786003E-2</v>
      </c>
      <c r="G216" s="89">
        <f t="shared" si="194"/>
        <v>83237124</v>
      </c>
      <c r="H216" s="88">
        <f t="shared" si="277"/>
        <v>39207.529563371267</v>
      </c>
      <c r="I216" s="92">
        <f t="shared" si="278"/>
        <v>940980.7095209104</v>
      </c>
      <c r="J216" s="153">
        <f t="shared" si="283"/>
        <v>67820000</v>
      </c>
      <c r="K216" s="154" t="s">
        <v>197</v>
      </c>
      <c r="L216" s="154" t="s">
        <v>197</v>
      </c>
      <c r="M216" s="154" t="s">
        <v>197</v>
      </c>
      <c r="N216" s="169">
        <f t="shared" si="279"/>
        <v>5151.5629607785313</v>
      </c>
      <c r="O216" s="159">
        <f t="shared" si="280"/>
        <v>48120.347979946913</v>
      </c>
      <c r="P216" s="160">
        <f t="shared" si="281"/>
        <v>1154888.351518726</v>
      </c>
    </row>
    <row r="217" spans="1:16">
      <c r="A217" s="32">
        <f>Tabelle0!$A216</f>
        <v>44742</v>
      </c>
      <c r="B217" s="35">
        <f>Tabelle0!B216</f>
        <v>349895</v>
      </c>
      <c r="C217" s="42">
        <f>Tabelle0!G216</f>
        <v>3284709</v>
      </c>
      <c r="D217" s="81">
        <f t="shared" ref="D217:D219" si="284">(C217/C216-1)*12</f>
        <v>7.7904791204104207E-2</v>
      </c>
      <c r="E217" s="82">
        <f t="shared" ref="E217:E219" si="285">(C217/C$211-1)*12/MONTH(A217)</f>
        <v>5.9059174203376141E-2</v>
      </c>
      <c r="F217" s="85">
        <f t="shared" ref="F217:F219" si="286">C217/C205-1</f>
        <v>6.0472977335830125E-2</v>
      </c>
      <c r="G217" s="89">
        <f t="shared" si="194"/>
        <v>83237124</v>
      </c>
      <c r="H217" s="88">
        <f t="shared" ref="H217:H219" si="287">C217/G217*1000000</f>
        <v>39462.067430393196</v>
      </c>
      <c r="I217" s="92">
        <f t="shared" ref="I217:I219" si="288">H217*24</f>
        <v>947089.61832943675</v>
      </c>
      <c r="J217" s="153">
        <f t="shared" si="283"/>
        <v>67820000</v>
      </c>
      <c r="K217" s="154" t="s">
        <v>197</v>
      </c>
      <c r="L217" s="154" t="s">
        <v>197</v>
      </c>
      <c r="M217" s="154" t="s">
        <v>197</v>
      </c>
      <c r="N217" s="169">
        <f t="shared" ref="N217:N219" si="289">B217/J217*1000000</f>
        <v>5159.1713358891184</v>
      </c>
      <c r="O217" s="159">
        <f t="shared" ref="O217:O219" si="290">C217/J217*1000000</f>
        <v>48432.748451784137</v>
      </c>
      <c r="P217" s="160">
        <f t="shared" ref="P217:P219" si="291">O217*24</f>
        <v>1162385.9628428193</v>
      </c>
    </row>
    <row r="218" spans="1:16">
      <c r="A218" s="32">
        <f>Tabelle0!$A217</f>
        <v>44772</v>
      </c>
      <c r="B218" s="35">
        <f>Tabelle0!B217</f>
        <v>358984</v>
      </c>
      <c r="C218" s="42">
        <f>Tabelle0!G217</f>
        <v>3300870</v>
      </c>
      <c r="D218" s="81">
        <f t="shared" si="284"/>
        <v>5.9040846540744596E-2</v>
      </c>
      <c r="E218" s="82">
        <f t="shared" si="285"/>
        <v>5.9305620511640331E-2</v>
      </c>
      <c r="F218" s="85">
        <f t="shared" si="286"/>
        <v>5.7057747536103376E-2</v>
      </c>
      <c r="G218" s="89">
        <f t="shared" si="194"/>
        <v>83237124</v>
      </c>
      <c r="H218" s="88">
        <f t="shared" si="287"/>
        <v>39656.223586004729</v>
      </c>
      <c r="I218" s="92">
        <f t="shared" si="288"/>
        <v>951749.36606411356</v>
      </c>
      <c r="J218" s="153">
        <f t="shared" si="283"/>
        <v>67820000</v>
      </c>
      <c r="K218" s="154" t="s">
        <v>197</v>
      </c>
      <c r="L218" s="154" t="s">
        <v>197</v>
      </c>
      <c r="M218" s="154" t="s">
        <v>197</v>
      </c>
      <c r="N218" s="169">
        <f t="shared" si="289"/>
        <v>5293.1878501916835</v>
      </c>
      <c r="O218" s="159">
        <f t="shared" si="290"/>
        <v>48671.04099085815</v>
      </c>
      <c r="P218" s="160">
        <f t="shared" si="291"/>
        <v>1168104.9837805955</v>
      </c>
    </row>
    <row r="219" spans="1:16">
      <c r="A219" s="32">
        <f>Tabelle0!$A218</f>
        <v>44803</v>
      </c>
      <c r="B219" s="35">
        <f>Tabelle0!B218</f>
        <v>371489</v>
      </c>
      <c r="C219" s="42">
        <f>Tabelle0!G218</f>
        <v>3370988</v>
      </c>
      <c r="D219" s="81">
        <f t="shared" si="284"/>
        <v>0.25490734260967685</v>
      </c>
      <c r="E219" s="82">
        <f t="shared" si="285"/>
        <v>8.4858148970614278E-2</v>
      </c>
      <c r="F219" s="85">
        <f t="shared" si="286"/>
        <v>7.2237444026207021E-2</v>
      </c>
      <c r="G219" s="89">
        <f t="shared" si="194"/>
        <v>83237124</v>
      </c>
      <c r="H219" s="88">
        <f t="shared" si="287"/>
        <v>40498.612133691691</v>
      </c>
      <c r="I219" s="92">
        <f t="shared" si="288"/>
        <v>971966.69120860053</v>
      </c>
      <c r="J219" s="153">
        <f t="shared" si="283"/>
        <v>67820000</v>
      </c>
      <c r="K219" s="154" t="s">
        <v>197</v>
      </c>
      <c r="L219" s="154" t="s">
        <v>197</v>
      </c>
      <c r="M219" s="154" t="s">
        <v>197</v>
      </c>
      <c r="N219" s="169">
        <f t="shared" si="289"/>
        <v>5477.572987319375</v>
      </c>
      <c r="O219" s="159">
        <f t="shared" si="290"/>
        <v>49704.924800943678</v>
      </c>
      <c r="P219" s="160">
        <f t="shared" si="291"/>
        <v>1192918.1952226483</v>
      </c>
    </row>
    <row r="220" spans="1:16">
      <c r="A220" s="32">
        <f>Tabelle0!$A219</f>
        <v>44834</v>
      </c>
      <c r="B220" s="35">
        <f>Tabelle0!B219</f>
        <v>371759</v>
      </c>
      <c r="C220" s="42">
        <f>Tabelle0!G219</f>
        <v>3318726</v>
      </c>
      <c r="D220" s="81">
        <f t="shared" ref="D220:D224" si="292">(C220/C219-1)*12</f>
        <v>-0.18604159967344946</v>
      </c>
      <c r="E220" s="82">
        <f t="shared" ref="E220:E223" si="293">(C220/C$211-1)*12/MONTH(A220)</f>
        <v>5.3588758693138949E-2</v>
      </c>
      <c r="F220" s="85">
        <f t="shared" ref="F220:F224" si="294">C220/C208-1</f>
        <v>5.3525347487313857E-2</v>
      </c>
      <c r="G220" s="89">
        <f t="shared" si="194"/>
        <v>83237124</v>
      </c>
      <c r="H220" s="88">
        <f t="shared" ref="H220:H224" si="295">C220/G220*1000000</f>
        <v>39870.743251532818</v>
      </c>
      <c r="I220" s="92">
        <f t="shared" ref="I220:I224" si="296">H220*24</f>
        <v>956897.8380367877</v>
      </c>
      <c r="J220" s="153">
        <f t="shared" si="283"/>
        <v>67820000</v>
      </c>
      <c r="K220" s="154" t="s">
        <v>197</v>
      </c>
      <c r="L220" s="154" t="s">
        <v>197</v>
      </c>
      <c r="M220" s="154" t="s">
        <v>197</v>
      </c>
      <c r="N220" s="169">
        <f t="shared" ref="N220:N224" si="297">B220/J220*1000000</f>
        <v>5481.5541138307281</v>
      </c>
      <c r="O220" s="159">
        <f t="shared" ref="O220:O224" si="298">C220/J220*1000000</f>
        <v>48934.326157475669</v>
      </c>
      <c r="P220" s="160">
        <f t="shared" ref="P220:P224" si="299">O220*24</f>
        <v>1174423.827779416</v>
      </c>
    </row>
    <row r="221" spans="1:16">
      <c r="A221" s="32">
        <f>Tabelle0!$A220</f>
        <v>44864</v>
      </c>
      <c r="B221" s="35">
        <f>Tabelle0!B220</f>
        <v>371823</v>
      </c>
      <c r="C221" s="42">
        <f>Tabelle0!G220</f>
        <v>3283917</v>
      </c>
      <c r="D221" s="81">
        <f t="shared" si="292"/>
        <v>-0.12586396105011444</v>
      </c>
      <c r="E221" s="82">
        <f t="shared" si="293"/>
        <v>3.5137619711047917E-2</v>
      </c>
      <c r="F221" s="85">
        <f t="shared" si="294"/>
        <v>4.0703500388847624E-2</v>
      </c>
      <c r="G221" s="89">
        <f t="shared" si="194"/>
        <v>83237124</v>
      </c>
      <c r="H221" s="88">
        <f t="shared" si="295"/>
        <v>39452.552445228648</v>
      </c>
      <c r="I221" s="92">
        <f t="shared" si="296"/>
        <v>946861.25868548756</v>
      </c>
      <c r="J221" s="153">
        <f t="shared" si="283"/>
        <v>67820000</v>
      </c>
      <c r="K221" s="154" t="s">
        <v>197</v>
      </c>
      <c r="L221" s="154" t="s">
        <v>197</v>
      </c>
      <c r="M221" s="154" t="s">
        <v>197</v>
      </c>
      <c r="N221" s="169">
        <f t="shared" si="297"/>
        <v>5482.4977882630492</v>
      </c>
      <c r="O221" s="159">
        <f t="shared" si="298"/>
        <v>48421.07048068416</v>
      </c>
      <c r="P221" s="160">
        <f t="shared" si="299"/>
        <v>1162105.6915364198</v>
      </c>
    </row>
    <row r="222" spans="1:16">
      <c r="A222" s="32">
        <f>Tabelle0!$A221</f>
        <v>44895</v>
      </c>
      <c r="B222" s="35">
        <f>Tabelle0!B221</f>
        <v>371513</v>
      </c>
      <c r="C222" s="42">
        <f>Tabelle0!G221</f>
        <v>3292282</v>
      </c>
      <c r="D222" s="81">
        <f t="shared" si="292"/>
        <v>3.0567155016403724E-2</v>
      </c>
      <c r="E222" s="82">
        <f t="shared" si="293"/>
        <v>3.4803490880369298E-2</v>
      </c>
      <c r="F222" s="85">
        <f t="shared" si="294"/>
        <v>2.9268487886497496E-2</v>
      </c>
      <c r="G222" s="89">
        <f t="shared" si="194"/>
        <v>83237124</v>
      </c>
      <c r="H222" s="88">
        <f t="shared" si="295"/>
        <v>39553.048469094152</v>
      </c>
      <c r="I222" s="92">
        <f t="shared" si="296"/>
        <v>949273.16325825965</v>
      </c>
      <c r="J222" s="153">
        <f t="shared" si="283"/>
        <v>67820000</v>
      </c>
      <c r="K222" s="154" t="s">
        <v>197</v>
      </c>
      <c r="L222" s="154" t="s">
        <v>197</v>
      </c>
      <c r="M222" s="154" t="s">
        <v>197</v>
      </c>
      <c r="N222" s="169">
        <f t="shared" si="297"/>
        <v>5477.926865231495</v>
      </c>
      <c r="O222" s="159">
        <f t="shared" si="298"/>
        <v>48544.411677971097</v>
      </c>
      <c r="P222" s="160">
        <f t="shared" si="299"/>
        <v>1165065.8802713063</v>
      </c>
    </row>
    <row r="223" spans="1:16">
      <c r="A223" s="32">
        <f>Tabelle0!$A222</f>
        <v>44925</v>
      </c>
      <c r="B223" s="35">
        <f>Tabelle0!B222</f>
        <v>373956</v>
      </c>
      <c r="C223" s="42">
        <f>Tabelle0!G222</f>
        <v>3255550</v>
      </c>
      <c r="D223" s="81">
        <f t="shared" si="292"/>
        <v>-0.13388403545018379</v>
      </c>
      <c r="E223" s="82">
        <f t="shared" si="293"/>
        <v>2.0390252923135677E-2</v>
      </c>
      <c r="F223" s="85">
        <f t="shared" si="294"/>
        <v>2.0390252923135677E-2</v>
      </c>
      <c r="G223" s="89">
        <f t="shared" si="194"/>
        <v>83237124</v>
      </c>
      <c r="H223" s="88">
        <f t="shared" si="295"/>
        <v>39111.754990477566</v>
      </c>
      <c r="I223" s="92">
        <f t="shared" si="296"/>
        <v>938682.11977146158</v>
      </c>
      <c r="J223" s="153">
        <f t="shared" si="283"/>
        <v>67820000</v>
      </c>
      <c r="K223" s="154" t="s">
        <v>197</v>
      </c>
      <c r="L223" s="154" t="s">
        <v>197</v>
      </c>
      <c r="M223" s="154" t="s">
        <v>197</v>
      </c>
      <c r="N223" s="169">
        <f t="shared" si="297"/>
        <v>5513.9486877027421</v>
      </c>
      <c r="O223" s="159">
        <f t="shared" si="298"/>
        <v>48002.801533470956</v>
      </c>
      <c r="P223" s="160">
        <f t="shared" si="299"/>
        <v>1152067.236803303</v>
      </c>
    </row>
    <row r="224" spans="1:16">
      <c r="A224" s="32">
        <f>Tabelle0!$A223</f>
        <v>44956</v>
      </c>
      <c r="B224" s="35">
        <f>Tabelle0!B223</f>
        <v>368874</v>
      </c>
      <c r="C224" s="42">
        <f>Tabelle0!G223</f>
        <v>3218137</v>
      </c>
      <c r="D224" s="81">
        <f t="shared" si="292"/>
        <v>-0.1379048087112773</v>
      </c>
      <c r="E224" s="82">
        <f>(C224/C$223-1)*12/MONTH(A224)</f>
        <v>-0.1379048087112773</v>
      </c>
      <c r="F224" s="85">
        <f t="shared" si="294"/>
        <v>1.1906132264778435E-3</v>
      </c>
      <c r="G224" s="89">
        <f t="shared" si="194"/>
        <v>83237124</v>
      </c>
      <c r="H224" s="88">
        <f t="shared" si="295"/>
        <v>38662.280066283885</v>
      </c>
      <c r="I224" s="92">
        <f t="shared" si="296"/>
        <v>927894.72159081325</v>
      </c>
      <c r="J224" s="153">
        <f t="shared" si="283"/>
        <v>67820000</v>
      </c>
      <c r="K224" s="154" t="s">
        <v>197</v>
      </c>
      <c r="L224" s="154" t="s">
        <v>197</v>
      </c>
      <c r="M224" s="154" t="s">
        <v>197</v>
      </c>
      <c r="N224" s="169">
        <f t="shared" si="297"/>
        <v>5439.0150398112646</v>
      </c>
      <c r="O224" s="159">
        <f t="shared" si="298"/>
        <v>47451.150103214393</v>
      </c>
      <c r="P224" s="160">
        <f t="shared" si="299"/>
        <v>1138827.6024771454</v>
      </c>
    </row>
    <row r="225" spans="1:16">
      <c r="A225" s="32">
        <f>Tabelle0!$A224</f>
        <v>44985</v>
      </c>
      <c r="B225" s="35">
        <f>Tabelle0!B224</f>
        <v>368130</v>
      </c>
      <c r="C225" s="42">
        <f>Tabelle0!G224</f>
        <v>3184886</v>
      </c>
      <c r="D225" s="81">
        <f t="shared" ref="D225:D229" si="300">(C225/C224-1)*12</f>
        <v>-0.12398850639360637</v>
      </c>
      <c r="E225" s="82">
        <f t="shared" ref="E225:E229" si="301">(C225/C$223-1)*12/MONTH(A225)</f>
        <v>-0.13023421541675018</v>
      </c>
      <c r="F225" s="85">
        <f t="shared" ref="F225:F229" si="302">C225/C213-1</f>
        <v>-1.7052056749452316E-2</v>
      </c>
      <c r="G225" s="89">
        <f t="shared" si="194"/>
        <v>83237124</v>
      </c>
      <c r="H225" s="88">
        <f t="shared" ref="H225:H229" si="303">C225/G225*1000000</f>
        <v>38262.806869684733</v>
      </c>
      <c r="I225" s="92">
        <f t="shared" ref="I225:I229" si="304">H225*24</f>
        <v>918307.36487243359</v>
      </c>
      <c r="J225" s="153">
        <f t="shared" si="283"/>
        <v>67820000</v>
      </c>
      <c r="K225" s="154" t="s">
        <v>197</v>
      </c>
      <c r="L225" s="154" t="s">
        <v>197</v>
      </c>
      <c r="M225" s="154" t="s">
        <v>197</v>
      </c>
      <c r="N225" s="169">
        <f t="shared" ref="N225:N229" si="305">B225/J225*1000000</f>
        <v>5428.0448245355356</v>
      </c>
      <c r="O225" s="159">
        <f t="shared" ref="O225:O229" si="306">C225/J225*1000000</f>
        <v>46960.867000884689</v>
      </c>
      <c r="P225" s="160">
        <f t="shared" ref="P225:P229" si="307">O225*24</f>
        <v>1127060.8080212325</v>
      </c>
    </row>
    <row r="226" spans="1:16">
      <c r="A226" s="32">
        <f>Tabelle0!$A225</f>
        <v>45015</v>
      </c>
      <c r="B226" s="35">
        <f>Tabelle0!B225</f>
        <v>369027</v>
      </c>
      <c r="C226" s="42">
        <f>Tabelle0!G225</f>
        <v>3138650</v>
      </c>
      <c r="D226" s="81">
        <f t="shared" si="300"/>
        <v>-0.17420780524012436</v>
      </c>
      <c r="E226" s="82">
        <f t="shared" si="301"/>
        <v>-0.14363164442260157</v>
      </c>
      <c r="F226" s="85">
        <f t="shared" si="302"/>
        <v>-3.0465737243287272E-2</v>
      </c>
      <c r="G226" s="89">
        <f t="shared" si="194"/>
        <v>83237124</v>
      </c>
      <c r="H226" s="88">
        <f t="shared" si="303"/>
        <v>37707.33356909352</v>
      </c>
      <c r="I226" s="92">
        <f t="shared" si="304"/>
        <v>904976.00565824448</v>
      </c>
      <c r="J226" s="153">
        <f t="shared" si="283"/>
        <v>67820000</v>
      </c>
      <c r="K226" s="154" t="s">
        <v>197</v>
      </c>
      <c r="L226" s="154" t="s">
        <v>197</v>
      </c>
      <c r="M226" s="154" t="s">
        <v>197</v>
      </c>
      <c r="N226" s="169">
        <f t="shared" si="305"/>
        <v>5441.2710115010323</v>
      </c>
      <c r="O226" s="159">
        <f t="shared" si="306"/>
        <v>46279.121203184899</v>
      </c>
      <c r="P226" s="160">
        <f t="shared" si="307"/>
        <v>1110698.9088764377</v>
      </c>
    </row>
    <row r="227" spans="1:16">
      <c r="A227" s="32">
        <f>Tabelle0!$A226</f>
        <v>45046</v>
      </c>
      <c r="B227" s="35">
        <f>Tabelle0!B226</f>
        <v>369763</v>
      </c>
      <c r="C227" s="42">
        <f>Tabelle0!G226</f>
        <v>3127338</v>
      </c>
      <c r="D227" s="81">
        <f t="shared" si="300"/>
        <v>-4.324916763576736E-2</v>
      </c>
      <c r="E227" s="82">
        <f t="shared" si="301"/>
        <v>-0.11814777840917834</v>
      </c>
      <c r="F227" s="85">
        <f t="shared" si="302"/>
        <v>-3.449001915065919E-2</v>
      </c>
      <c r="G227" s="89">
        <f t="shared" si="194"/>
        <v>83237124</v>
      </c>
      <c r="H227" s="88">
        <f t="shared" si="303"/>
        <v>37571.432669874557</v>
      </c>
      <c r="I227" s="92">
        <f t="shared" si="304"/>
        <v>901714.38407698937</v>
      </c>
      <c r="J227" s="153">
        <f t="shared" si="283"/>
        <v>67820000</v>
      </c>
      <c r="K227" s="154" t="s">
        <v>197</v>
      </c>
      <c r="L227" s="154" t="s">
        <v>197</v>
      </c>
      <c r="M227" s="154" t="s">
        <v>197</v>
      </c>
      <c r="N227" s="169">
        <f t="shared" si="305"/>
        <v>5452.1232674727216</v>
      </c>
      <c r="O227" s="159">
        <f t="shared" si="306"/>
        <v>46112.326747272193</v>
      </c>
      <c r="P227" s="160">
        <f t="shared" si="307"/>
        <v>1106695.8419345326</v>
      </c>
    </row>
    <row r="228" spans="1:16">
      <c r="A228" s="32">
        <f>Tabelle0!$A227</f>
        <v>45076</v>
      </c>
      <c r="B228" s="35">
        <f>Tabelle0!B227</f>
        <v>370663</v>
      </c>
      <c r="C228" s="42">
        <f>Tabelle0!G227</f>
        <v>3122973</v>
      </c>
      <c r="D228" s="81">
        <f t="shared" si="300"/>
        <v>-1.6749069016524842E-2</v>
      </c>
      <c r="E228" s="82">
        <f t="shared" si="301"/>
        <v>-9.7736112177665826E-2</v>
      </c>
      <c r="F228" s="85">
        <f t="shared" si="302"/>
        <v>-4.3066662335967121E-2</v>
      </c>
      <c r="G228" s="89">
        <f t="shared" si="194"/>
        <v>83237124</v>
      </c>
      <c r="H228" s="88">
        <f t="shared" si="303"/>
        <v>37518.992126638113</v>
      </c>
      <c r="I228" s="92">
        <f t="shared" si="304"/>
        <v>900455.81103931472</v>
      </c>
      <c r="J228" s="153">
        <f t="shared" si="283"/>
        <v>67820000</v>
      </c>
      <c r="K228" s="154" t="s">
        <v>197</v>
      </c>
      <c r="L228" s="154" t="s">
        <v>197</v>
      </c>
      <c r="M228" s="154" t="s">
        <v>197</v>
      </c>
      <c r="N228" s="169">
        <f t="shared" si="305"/>
        <v>5465.3936891772346</v>
      </c>
      <c r="O228" s="159">
        <f t="shared" si="306"/>
        <v>46047.965202005311</v>
      </c>
      <c r="P228" s="160">
        <f t="shared" si="307"/>
        <v>1105151.1648481274</v>
      </c>
    </row>
    <row r="229" spans="1:16">
      <c r="A229" s="32">
        <f>Tabelle0!$A228</f>
        <v>45107</v>
      </c>
      <c r="B229" s="35">
        <f>Tabelle0!B228</f>
        <v>371745</v>
      </c>
      <c r="C229" s="42">
        <f>Tabelle0!G228</f>
        <v>3094370</v>
      </c>
      <c r="D229" s="81">
        <f t="shared" si="300"/>
        <v>-0.10990680995320856</v>
      </c>
      <c r="E229" s="82">
        <f t="shared" si="301"/>
        <v>-9.901859900784804E-2</v>
      </c>
      <c r="F229" s="85">
        <f t="shared" si="302"/>
        <v>-5.7946990129110421E-2</v>
      </c>
      <c r="G229" s="89">
        <f t="shared" si="194"/>
        <v>83237124</v>
      </c>
      <c r="H229" s="88">
        <f t="shared" si="303"/>
        <v>37175.359398529916</v>
      </c>
      <c r="I229" s="92">
        <f t="shared" si="304"/>
        <v>892208.62556471792</v>
      </c>
      <c r="J229" s="153">
        <f t="shared" si="283"/>
        <v>67820000</v>
      </c>
      <c r="K229" s="154" t="s">
        <v>197</v>
      </c>
      <c r="L229" s="154" t="s">
        <v>197</v>
      </c>
      <c r="M229" s="154" t="s">
        <v>197</v>
      </c>
      <c r="N229" s="169">
        <f t="shared" si="305"/>
        <v>5481.3476850486586</v>
      </c>
      <c r="O229" s="159">
        <f t="shared" si="306"/>
        <v>45626.216455322916</v>
      </c>
      <c r="P229" s="160">
        <f t="shared" si="307"/>
        <v>1095029.1949277499</v>
      </c>
    </row>
    <row r="230" spans="1:16">
      <c r="A230" s="32">
        <f>Tabelle0!$A229</f>
        <v>45137</v>
      </c>
      <c r="B230" s="35">
        <f>Tabelle0!B229</f>
        <v>373056</v>
      </c>
      <c r="C230" s="42">
        <f>Tabelle0!G229</f>
        <v>3073477</v>
      </c>
      <c r="D230" s="81">
        <f t="shared" ref="D230:D232" si="308">(C230/C229-1)*12</f>
        <v>-8.1023277759285861E-2</v>
      </c>
      <c r="E230" s="82">
        <f t="shared" ref="E230:E232" si="309">(C230/C$223-1)*12/MONTH(A230)</f>
        <v>-9.5874780868714246E-2</v>
      </c>
      <c r="F230" s="85">
        <f t="shared" ref="F230:F232" si="310">C230/C218-1</f>
        <v>-6.8888808102106402E-2</v>
      </c>
      <c r="G230" s="89">
        <f t="shared" si="194"/>
        <v>83237124</v>
      </c>
      <c r="H230" s="88">
        <f t="shared" ref="H230:H232" si="311">C230/G230*1000000</f>
        <v>36924.353609334219</v>
      </c>
      <c r="I230" s="92">
        <f t="shared" ref="I230:I232" si="312">H230*24</f>
        <v>886184.48662402132</v>
      </c>
      <c r="J230" s="153">
        <f t="shared" si="283"/>
        <v>67820000</v>
      </c>
      <c r="K230" s="154" t="s">
        <v>197</v>
      </c>
      <c r="L230" s="154" t="s">
        <v>197</v>
      </c>
      <c r="M230" s="154" t="s">
        <v>197</v>
      </c>
      <c r="N230" s="169">
        <f t="shared" ref="N230:N232" si="313">B230/J230*1000000</f>
        <v>5500.6782659982309</v>
      </c>
      <c r="O230" s="159">
        <f t="shared" ref="O230:O232" si="314">C230/J230*1000000</f>
        <v>45318.150987909175</v>
      </c>
      <c r="P230" s="160">
        <f t="shared" ref="P230:P232" si="315">O230*24</f>
        <v>1087635.6237098202</v>
      </c>
    </row>
    <row r="231" spans="1:16">
      <c r="A231" s="32">
        <f>Tabelle0!$A230</f>
        <v>45168</v>
      </c>
      <c r="B231" s="35">
        <f>Tabelle0!B230</f>
        <v>371164</v>
      </c>
      <c r="C231" s="42">
        <f>Tabelle0!G230</f>
        <v>3049874</v>
      </c>
      <c r="D231" s="81">
        <f t="shared" si="308"/>
        <v>-9.2154911196666855E-2</v>
      </c>
      <c r="E231" s="82">
        <f t="shared" si="309"/>
        <v>-9.4765554207430436E-2</v>
      </c>
      <c r="F231" s="85">
        <f t="shared" si="310"/>
        <v>-9.5258126104275642E-2</v>
      </c>
      <c r="G231" s="89">
        <f t="shared" si="194"/>
        <v>83237124</v>
      </c>
      <c r="H231" s="88">
        <f t="shared" si="311"/>
        <v>36640.790232012339</v>
      </c>
      <c r="I231" s="92">
        <f t="shared" si="312"/>
        <v>879378.96556829615</v>
      </c>
      <c r="J231" s="153">
        <f t="shared" si="283"/>
        <v>67820000</v>
      </c>
      <c r="K231" s="154" t="s">
        <v>197</v>
      </c>
      <c r="L231" s="154" t="s">
        <v>197</v>
      </c>
      <c r="M231" s="154" t="s">
        <v>197</v>
      </c>
      <c r="N231" s="169">
        <f t="shared" si="313"/>
        <v>5472.780890592745</v>
      </c>
      <c r="O231" s="159">
        <f t="shared" si="314"/>
        <v>44970.126806251843</v>
      </c>
      <c r="P231" s="160">
        <f t="shared" si="315"/>
        <v>1079283.0433500442</v>
      </c>
    </row>
    <row r="232" spans="1:16">
      <c r="A232" s="32">
        <f>Tabelle0!$A231</f>
        <v>45199</v>
      </c>
      <c r="B232" s="35">
        <f>Tabelle0!B231</f>
        <v>369440</v>
      </c>
      <c r="C232" s="42">
        <f>Tabelle0!G231</f>
        <v>3035618</v>
      </c>
      <c r="D232" s="81">
        <f t="shared" si="308"/>
        <v>-5.6091497550390113E-2</v>
      </c>
      <c r="E232" s="82">
        <f t="shared" si="309"/>
        <v>-9.0074692960226965E-2</v>
      </c>
      <c r="F232" s="85">
        <f t="shared" si="310"/>
        <v>-8.5306228956533281E-2</v>
      </c>
      <c r="G232" s="89">
        <f t="shared" si="194"/>
        <v>83237124</v>
      </c>
      <c r="H232" s="88">
        <f t="shared" si="311"/>
        <v>36469.520499050399</v>
      </c>
      <c r="I232" s="92">
        <f t="shared" si="312"/>
        <v>875268.49197720957</v>
      </c>
      <c r="J232" s="153">
        <f t="shared" si="283"/>
        <v>67820000</v>
      </c>
      <c r="K232" s="154" t="s">
        <v>197</v>
      </c>
      <c r="L232" s="154" t="s">
        <v>197</v>
      </c>
      <c r="M232" s="154" t="s">
        <v>197</v>
      </c>
      <c r="N232" s="169">
        <f t="shared" si="313"/>
        <v>5447.3606605721025</v>
      </c>
      <c r="O232" s="159">
        <f t="shared" si="314"/>
        <v>44759.923326452372</v>
      </c>
      <c r="P232" s="160">
        <f t="shared" si="315"/>
        <v>1074238.1598348569</v>
      </c>
    </row>
    <row r="233" spans="1:16">
      <c r="A233" s="32">
        <f>Tabelle0!$A232</f>
        <v>45229</v>
      </c>
      <c r="B233" s="35">
        <f>Tabelle0!B232</f>
        <v>369440</v>
      </c>
      <c r="C233" s="42">
        <f>Tabelle0!G232</f>
        <v>3004278</v>
      </c>
      <c r="D233" s="81">
        <f t="shared" ref="D233:D235" si="316">(C233/C232-1)*12</f>
        <v>-0.12388910594152502</v>
      </c>
      <c r="E233" s="82">
        <f t="shared" ref="E233:E235" si="317">(C233/C$223-1)*12/MONTH(A233)</f>
        <v>-9.2619188769946653E-2</v>
      </c>
      <c r="F233" s="85">
        <f t="shared" ref="F233:F235" si="318">C233/C221-1</f>
        <v>-8.515410103239518E-2</v>
      </c>
      <c r="G233" s="89">
        <f t="shared" si="194"/>
        <v>83237124</v>
      </c>
      <c r="H233" s="88">
        <f t="shared" ref="H233:H235" si="319">C233/G233*1000000</f>
        <v>36093.005808321774</v>
      </c>
      <c r="I233" s="92">
        <f t="shared" ref="I233:I235" si="320">H233*24</f>
        <v>866232.13939972257</v>
      </c>
      <c r="J233" s="153">
        <f t="shared" si="283"/>
        <v>67820000</v>
      </c>
      <c r="K233" s="154" t="s">
        <v>197</v>
      </c>
      <c r="L233" s="154" t="s">
        <v>197</v>
      </c>
      <c r="M233" s="154" t="s">
        <v>197</v>
      </c>
      <c r="N233" s="169">
        <f t="shared" ref="N233:N235" si="321">B233/J233*1000000</f>
        <v>5447.3606605721025</v>
      </c>
      <c r="O233" s="159">
        <f t="shared" ref="O233:O235" si="322">C233/J233*1000000</f>
        <v>44297.817752875257</v>
      </c>
      <c r="P233" s="160">
        <f t="shared" ref="P233:P235" si="323">O233*24</f>
        <v>1063147.626069006</v>
      </c>
    </row>
    <row r="234" spans="1:16">
      <c r="A234" s="32">
        <f>Tabelle0!$A233</f>
        <v>45260</v>
      </c>
      <c r="B234" s="35">
        <f>Tabelle0!B233</f>
        <v>369440</v>
      </c>
      <c r="C234" s="42">
        <f>Tabelle0!G233</f>
        <v>3012473</v>
      </c>
      <c r="D234" s="81">
        <f t="shared" si="316"/>
        <v>3.2733322282425092E-2</v>
      </c>
      <c r="E234" s="82">
        <f t="shared" si="317"/>
        <v>-8.1453182746666186E-2</v>
      </c>
      <c r="F234" s="85">
        <f t="shared" si="318"/>
        <v>-8.4989378188138232E-2</v>
      </c>
      <c r="G234" s="89">
        <f t="shared" si="194"/>
        <v>83237124</v>
      </c>
      <c r="H234" s="88">
        <f t="shared" si="319"/>
        <v>36191.459474260548</v>
      </c>
      <c r="I234" s="92">
        <f t="shared" si="320"/>
        <v>868595.0273822532</v>
      </c>
      <c r="J234" s="153">
        <f t="shared" si="283"/>
        <v>67820000</v>
      </c>
      <c r="K234" s="154" t="s">
        <v>197</v>
      </c>
      <c r="L234" s="154" t="s">
        <v>197</v>
      </c>
      <c r="M234" s="154" t="s">
        <v>197</v>
      </c>
      <c r="N234" s="169">
        <f t="shared" si="321"/>
        <v>5447.3606605721025</v>
      </c>
      <c r="O234" s="159">
        <f t="shared" si="322"/>
        <v>44418.652314951338</v>
      </c>
      <c r="P234" s="160">
        <f t="shared" si="323"/>
        <v>1066047.655558832</v>
      </c>
    </row>
    <row r="235" spans="1:16">
      <c r="A235" s="32">
        <f>Tabelle0!$A234</f>
        <v>45290</v>
      </c>
      <c r="B235" s="35">
        <f>Tabelle0!B234</f>
        <v>369440</v>
      </c>
      <c r="C235" s="42">
        <f>Tabelle0!G234</f>
        <v>2996281</v>
      </c>
      <c r="D235" s="81">
        <f t="shared" si="316"/>
        <v>-6.4499831201806135E-2</v>
      </c>
      <c r="E235" s="82">
        <f t="shared" si="317"/>
        <v>-7.9639077882385445E-2</v>
      </c>
      <c r="F235" s="85">
        <f t="shared" si="318"/>
        <v>-7.9639077882385445E-2</v>
      </c>
      <c r="G235" s="89">
        <f t="shared" si="194"/>
        <v>83237124</v>
      </c>
      <c r="H235" s="88">
        <f t="shared" si="319"/>
        <v>35996.930888674142</v>
      </c>
      <c r="I235" s="92">
        <f t="shared" si="320"/>
        <v>863926.34132817946</v>
      </c>
      <c r="J235" s="153">
        <f t="shared" si="283"/>
        <v>67820000</v>
      </c>
      <c r="K235" s="154" t="s">
        <v>197</v>
      </c>
      <c r="L235" s="154" t="s">
        <v>197</v>
      </c>
      <c r="M235" s="154" t="s">
        <v>197</v>
      </c>
      <c r="N235" s="169">
        <f t="shared" si="321"/>
        <v>5447.3606605721025</v>
      </c>
      <c r="O235" s="159">
        <f t="shared" si="322"/>
        <v>44179.902683574168</v>
      </c>
      <c r="P235" s="160">
        <f t="shared" si="323"/>
        <v>1060317.6644057799</v>
      </c>
    </row>
  </sheetData>
  <mergeCells count="4">
    <mergeCell ref="B2:H2"/>
    <mergeCell ref="D4:D6"/>
    <mergeCell ref="E4:E6"/>
    <mergeCell ref="F4:F6"/>
  </mergeCells>
  <conditionalFormatting sqref="D8:D235">
    <cfRule type="dataBar" priority="11">
      <dataBar>
        <cfvo type="min"/>
        <cfvo type="max"/>
        <color rgb="FF63C384"/>
      </dataBar>
      <extLst>
        <ext xmlns:x14="http://schemas.microsoft.com/office/spreadsheetml/2009/9/main" uri="{B025F937-C7B1-47D3-B67F-A62EFF666E3E}">
          <x14:id>{D7257749-0A57-4D4A-ABE3-48C7339F2B28}</x14:id>
        </ext>
      </extLst>
    </cfRule>
  </conditionalFormatting>
  <conditionalFormatting sqref="D8:F235">
    <cfRule type="dataBar" priority="12">
      <dataBar>
        <cfvo type="min"/>
        <cfvo type="max"/>
        <color rgb="FF63C384"/>
      </dataBar>
      <extLst>
        <ext xmlns:x14="http://schemas.microsoft.com/office/spreadsheetml/2009/9/main" uri="{B025F937-C7B1-47D3-B67F-A62EFF666E3E}">
          <x14:id>{4FB3EB22-A5CB-48D0-9AD5-182FBE90B3D6}</x14:id>
        </ext>
      </extLst>
    </cfRule>
  </conditionalFormatting>
  <conditionalFormatting sqref="E50:E235">
    <cfRule type="dataBar" priority="10">
      <dataBar>
        <cfvo type="min"/>
        <cfvo type="max"/>
        <color rgb="FF63C384"/>
      </dataBar>
      <extLst>
        <ext xmlns:x14="http://schemas.microsoft.com/office/spreadsheetml/2009/9/main" uri="{B025F937-C7B1-47D3-B67F-A62EFF666E3E}">
          <x14:id>{FD3986B2-3E4B-48F3-A1F1-8EF08A6468EE}</x14:id>
        </ext>
      </extLst>
    </cfRule>
  </conditionalFormatting>
  <conditionalFormatting sqref="F50:F235">
    <cfRule type="dataBar" priority="9">
      <dataBar>
        <cfvo type="min"/>
        <cfvo type="max"/>
        <color rgb="FF63C384"/>
      </dataBar>
      <extLst>
        <ext xmlns:x14="http://schemas.microsoft.com/office/spreadsheetml/2009/9/main" uri="{B025F937-C7B1-47D3-B67F-A62EFF666E3E}">
          <x14:id>{0ADF04C0-9C67-4A9E-812C-1D6A1D6CB19A}</x14:id>
        </ext>
      </extLst>
    </cfRule>
  </conditionalFormatting>
  <hyperlinks>
    <hyperlink ref="G6" r:id="rId1" xr:uid="{00000000-0004-0000-0500-000001000000}"/>
    <hyperlink ref="J5" r:id="rId2" xr:uid="{00000000-0004-0000-0500-000002000000}"/>
    <hyperlink ref="K79" r:id="rId3" xr:uid="{00000000-0004-0000-0500-000003000000}"/>
    <hyperlink ref="K31" r:id="rId4" display="Stat. Bundesamt" xr:uid="{00000000-0004-0000-0500-000004000000}"/>
    <hyperlink ref="K43" r:id="rId5" xr:uid="{00000000-0004-0000-0500-000005000000}"/>
    <hyperlink ref="K55" r:id="rId6" xr:uid="{00000000-0004-0000-0500-000006000000}"/>
    <hyperlink ref="K67" r:id="rId7" xr:uid="{00000000-0004-0000-0500-000007000000}"/>
    <hyperlink ref="K2" r:id="rId8" xr:uid="{00000000-0004-0000-0500-000008000000}"/>
    <hyperlink ref="K91" r:id="rId9" xr:uid="{00000000-0004-0000-0500-000009000000}"/>
    <hyperlink ref="K127" r:id="rId10" xr:uid="{00000000-0004-0000-0500-00000A000000}"/>
    <hyperlink ref="K139" r:id="rId11" xr:uid="{D80E7FE6-7EEE-4AA0-8845-78464BB2A19B}"/>
    <hyperlink ref="K162" r:id="rId12" xr:uid="{B0320F76-A73F-4E0D-B8BF-DE976AA88C4E}"/>
    <hyperlink ref="K150" r:id="rId13" xr:uid="{A3F88288-D4E1-4F13-B3A0-198933FC4948}"/>
    <hyperlink ref="K174" r:id="rId14" xr:uid="{1766BE0E-C131-4833-B3FD-160670B8B0BE}"/>
    <hyperlink ref="K186" r:id="rId15" xr:uid="{F0534807-7A2E-4B36-86EC-813EEF9F7830}"/>
    <hyperlink ref="K198" r:id="rId16" xr:uid="{E099B450-1C57-4FA4-9077-B85B3434892C}"/>
    <hyperlink ref="K210" r:id="rId17" xr:uid="{A90887F2-2B5D-4ABA-BFC2-4302505A24C2}"/>
  </hyperlinks>
  <pageMargins left="0.74791666666666667" right="0.74791666666666667" top="0.98402777777777783" bottom="0.98402777777777783" header="0.51180555555555562" footer="0.51180555555555562"/>
  <pageSetup paperSize="9" firstPageNumber="0" orientation="portrait" horizontalDpi="300" verticalDpi="300" r:id="rId18"/>
  <headerFooter alignWithMargins="0"/>
  <legacyDrawing r:id="rId19"/>
  <extLst>
    <ext xmlns:x14="http://schemas.microsoft.com/office/spreadsheetml/2009/9/main" uri="{78C0D931-6437-407d-A8EE-F0AAD7539E65}">
      <x14:conditionalFormattings>
        <x14:conditionalFormatting xmlns:xm="http://schemas.microsoft.com/office/excel/2006/main">
          <x14:cfRule type="dataBar" id="{D7257749-0A57-4D4A-ABE3-48C7339F2B28}">
            <x14:dataBar minLength="0" maxLength="100" border="1" negativeBarBorderColorSameAsPositive="0">
              <x14:cfvo type="autoMin"/>
              <x14:cfvo type="autoMax"/>
              <x14:borderColor rgb="FF63C384"/>
              <x14:negativeFillColor rgb="FFFF0000"/>
              <x14:negativeBorderColor rgb="FFFF0000"/>
              <x14:axisColor rgb="FF000000"/>
            </x14:dataBar>
          </x14:cfRule>
          <xm:sqref>D8:D235</xm:sqref>
        </x14:conditionalFormatting>
        <x14:conditionalFormatting xmlns:xm="http://schemas.microsoft.com/office/excel/2006/main">
          <x14:cfRule type="dataBar" id="{4FB3EB22-A5CB-48D0-9AD5-182FBE90B3D6}">
            <x14:dataBar minLength="0" maxLength="100" gradient="0">
              <x14:cfvo type="autoMin"/>
              <x14:cfvo type="autoMax"/>
              <x14:negativeFillColor rgb="FFFF0000"/>
              <x14:axisColor rgb="FF000000"/>
            </x14:dataBar>
          </x14:cfRule>
          <xm:sqref>D8:F235</xm:sqref>
        </x14:conditionalFormatting>
        <x14:conditionalFormatting xmlns:xm="http://schemas.microsoft.com/office/excel/2006/main">
          <x14:cfRule type="dataBar" id="{FD3986B2-3E4B-48F3-A1F1-8EF08A6468EE}">
            <x14:dataBar minLength="0" maxLength="100" border="1" negativeBarBorderColorSameAsPositive="0">
              <x14:cfvo type="autoMin"/>
              <x14:cfvo type="autoMax"/>
              <x14:borderColor rgb="FF63C384"/>
              <x14:negativeFillColor rgb="FFFF0000"/>
              <x14:negativeBorderColor rgb="FFFF0000"/>
              <x14:axisColor rgb="FF000000"/>
            </x14:dataBar>
          </x14:cfRule>
          <xm:sqref>E50:E235</xm:sqref>
        </x14:conditionalFormatting>
        <x14:conditionalFormatting xmlns:xm="http://schemas.microsoft.com/office/excel/2006/main">
          <x14:cfRule type="dataBar" id="{0ADF04C0-9C67-4A9E-812C-1D6A1D6CB19A}">
            <x14:dataBar minLength="0" maxLength="100" border="1" negativeBarBorderColorSameAsPositive="0">
              <x14:cfvo type="autoMin"/>
              <x14:cfvo type="autoMax"/>
              <x14:borderColor rgb="FF63C384"/>
              <x14:negativeFillColor rgb="FFFF0000"/>
              <x14:negativeBorderColor rgb="FFFF0000"/>
              <x14:axisColor rgb="FF000000"/>
            </x14:dataBar>
          </x14:cfRule>
          <xm:sqref>F50:F235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3"/>
  <sheetViews>
    <sheetView zoomScale="80" zoomScaleNormal="80" workbookViewId="0">
      <pane ySplit="9" topLeftCell="A51" activePane="bottomLeft" state="frozen"/>
      <selection pane="bottomLeft" activeCell="A7" sqref="A7"/>
    </sheetView>
  </sheetViews>
  <sheetFormatPr baseColWidth="10" defaultRowHeight="14.25"/>
  <cols>
    <col min="1" max="1" width="11.19921875" customWidth="1"/>
    <col min="2" max="2" width="15.296875" bestFit="1" customWidth="1"/>
    <col min="4" max="4" width="2.5" customWidth="1"/>
    <col min="6" max="6" width="12.69921875" customWidth="1"/>
    <col min="7" max="8" width="14.296875" bestFit="1" customWidth="1"/>
    <col min="10" max="10" width="2.5" customWidth="1"/>
    <col min="13" max="13" width="15.296875" bestFit="1" customWidth="1"/>
    <col min="14" max="14" width="11.796875" bestFit="1" customWidth="1"/>
    <col min="15" max="15" width="11.296875" bestFit="1" customWidth="1"/>
    <col min="16" max="16" width="11.3984375" bestFit="1" customWidth="1"/>
  </cols>
  <sheetData>
    <row r="1" spans="1:16" ht="49.5" customHeight="1">
      <c r="A1" s="28" t="s">
        <v>66</v>
      </c>
      <c r="B1" s="28"/>
      <c r="C1" s="28"/>
      <c r="I1" s="29" t="s">
        <v>259</v>
      </c>
      <c r="N1" s="29" t="s">
        <v>63</v>
      </c>
    </row>
    <row r="2" spans="1:16" ht="93.75" customHeight="1">
      <c r="A2" s="282" t="s">
        <v>64</v>
      </c>
      <c r="B2" s="282"/>
      <c r="C2" s="282"/>
      <c r="D2" s="283"/>
      <c r="E2" s="283"/>
      <c r="F2" s="283"/>
      <c r="G2" s="283"/>
      <c r="H2" s="283"/>
    </row>
    <row r="3" spans="1:16" ht="32.25" customHeight="1" thickBot="1">
      <c r="A3" s="286" t="s">
        <v>242</v>
      </c>
      <c r="B3" s="286"/>
      <c r="C3" s="286"/>
      <c r="E3" s="284" t="s">
        <v>13</v>
      </c>
      <c r="F3" s="284"/>
      <c r="G3" s="284"/>
      <c r="H3" s="284"/>
      <c r="I3" s="284"/>
      <c r="K3" s="284" t="s">
        <v>14</v>
      </c>
      <c r="L3" s="284"/>
      <c r="M3" s="284"/>
      <c r="N3" s="284"/>
      <c r="O3" s="284"/>
      <c r="P3" s="284"/>
    </row>
    <row r="4" spans="1:16" ht="15" thickTop="1">
      <c r="A4" s="287" t="s">
        <v>15</v>
      </c>
      <c r="B4" s="287"/>
      <c r="C4" s="287"/>
      <c r="E4" s="288" t="s">
        <v>15</v>
      </c>
      <c r="F4" s="288"/>
      <c r="G4" s="288"/>
      <c r="H4" s="288"/>
      <c r="I4" s="288"/>
      <c r="K4" s="180"/>
      <c r="L4" s="180"/>
      <c r="M4" s="180"/>
      <c r="N4" s="180"/>
      <c r="O4" s="180"/>
      <c r="P4" s="180"/>
    </row>
    <row r="5" spans="1:16" ht="36.75" customHeight="1">
      <c r="A5" s="285" t="s">
        <v>275</v>
      </c>
      <c r="B5" s="285"/>
      <c r="C5" s="285"/>
      <c r="E5" s="285" t="s">
        <v>16</v>
      </c>
      <c r="F5" s="285"/>
      <c r="G5" s="285"/>
      <c r="H5" s="285"/>
      <c r="I5" s="285"/>
      <c r="K5" s="180"/>
      <c r="L5" s="180"/>
      <c r="M5" s="180"/>
      <c r="N5" s="180"/>
      <c r="O5" s="180"/>
      <c r="P5" s="180"/>
    </row>
    <row r="6" spans="1:16" ht="71.25" customHeight="1">
      <c r="A6" s="285" t="s">
        <v>285</v>
      </c>
      <c r="B6" s="330"/>
      <c r="C6" s="330"/>
      <c r="E6" s="254"/>
      <c r="F6" s="254"/>
      <c r="G6" s="254"/>
      <c r="H6" s="254"/>
      <c r="I6" s="254"/>
      <c r="K6" s="180"/>
      <c r="L6" s="180"/>
      <c r="M6" s="180"/>
      <c r="N6" s="180"/>
      <c r="O6" s="180"/>
      <c r="P6" s="180"/>
    </row>
    <row r="7" spans="1:16" ht="165.75" customHeight="1">
      <c r="A7" s="183"/>
      <c r="B7" s="183" t="s">
        <v>257</v>
      </c>
      <c r="C7" s="183" t="s">
        <v>67</v>
      </c>
      <c r="D7" s="187"/>
      <c r="E7" s="187"/>
      <c r="F7" s="183" t="s">
        <v>17</v>
      </c>
      <c r="G7" s="183" t="s">
        <v>18</v>
      </c>
      <c r="H7" s="183" t="s">
        <v>19</v>
      </c>
      <c r="I7" s="183" t="s">
        <v>67</v>
      </c>
      <c r="J7" s="187"/>
      <c r="K7" s="187"/>
      <c r="L7" s="199" t="s">
        <v>20</v>
      </c>
      <c r="M7" s="183" t="s">
        <v>70</v>
      </c>
      <c r="N7" s="183" t="s">
        <v>21</v>
      </c>
      <c r="O7" s="183" t="s">
        <v>69</v>
      </c>
      <c r="P7" s="183" t="s">
        <v>69</v>
      </c>
    </row>
    <row r="8" spans="1:16" ht="12.75" customHeight="1">
      <c r="A8" s="181"/>
      <c r="B8" s="179" t="s">
        <v>22</v>
      </c>
      <c r="C8" s="179"/>
      <c r="E8" s="180"/>
      <c r="F8" s="179" t="s">
        <v>22</v>
      </c>
      <c r="G8" s="179"/>
      <c r="H8" s="179"/>
      <c r="I8" s="180"/>
      <c r="K8" s="180"/>
      <c r="L8" s="180"/>
      <c r="M8" s="179" t="s">
        <v>22</v>
      </c>
      <c r="N8" s="179"/>
      <c r="O8" s="179"/>
      <c r="P8" s="182" t="s">
        <v>68</v>
      </c>
    </row>
    <row r="9" spans="1:16">
      <c r="A9" s="181"/>
      <c r="B9" s="179" t="s">
        <v>24</v>
      </c>
      <c r="C9" s="179"/>
      <c r="E9" s="180"/>
      <c r="F9" s="179" t="s">
        <v>25</v>
      </c>
      <c r="G9" s="179"/>
      <c r="H9" s="179" t="s">
        <v>24</v>
      </c>
      <c r="I9" s="179" t="s">
        <v>23</v>
      </c>
      <c r="K9" s="180"/>
      <c r="L9" s="180" t="s">
        <v>26</v>
      </c>
      <c r="M9" s="179" t="s">
        <v>24</v>
      </c>
      <c r="N9" s="179"/>
      <c r="O9" s="179"/>
      <c r="P9" s="180"/>
    </row>
    <row r="10" spans="1:16" ht="20.100000000000001" customHeight="1">
      <c r="A10">
        <v>1970</v>
      </c>
      <c r="B10" s="186">
        <v>360.6</v>
      </c>
      <c r="C10" s="185"/>
      <c r="E10" t="s">
        <v>62</v>
      </c>
      <c r="F10" s="186">
        <v>18861</v>
      </c>
      <c r="G10" s="186">
        <v>55331</v>
      </c>
      <c r="H10" s="186">
        <f>G10</f>
        <v>55331</v>
      </c>
      <c r="I10" s="186"/>
      <c r="K10">
        <v>1970</v>
      </c>
      <c r="L10" s="198">
        <f>B10*1000/H10</f>
        <v>6.517142289132674</v>
      </c>
      <c r="M10" s="186">
        <f>H10*L$10</f>
        <v>360600</v>
      </c>
      <c r="N10" s="186">
        <f t="shared" ref="N10:N54" si="0">B$10/H$10*H10</f>
        <v>360.6</v>
      </c>
      <c r="O10" s="186">
        <f t="shared" ref="O10:O54" si="1">B10/H10*H$10</f>
        <v>360.6</v>
      </c>
      <c r="P10" s="184">
        <f>O10/O$10</f>
        <v>1</v>
      </c>
    </row>
    <row r="11" spans="1:16">
      <c r="A11">
        <v>1971</v>
      </c>
      <c r="B11" s="186">
        <v>400.24</v>
      </c>
      <c r="C11" s="171">
        <f>B11/B10-1</f>
        <v>0.10992789794786462</v>
      </c>
      <c r="E11" t="s">
        <v>61</v>
      </c>
      <c r="F11" s="186">
        <v>20601</v>
      </c>
      <c r="G11" s="186">
        <v>62133</v>
      </c>
      <c r="H11" s="186">
        <f t="shared" ref="H11:H41" si="2">G11</f>
        <v>62133</v>
      </c>
      <c r="I11" s="171">
        <f>H11/H10-1</f>
        <v>0.12293289476062252</v>
      </c>
      <c r="K11">
        <v>1971</v>
      </c>
      <c r="L11" s="198">
        <f t="shared" ref="L11:L55" si="3">B11*1000/H11</f>
        <v>6.4416654595786458</v>
      </c>
      <c r="M11" s="186">
        <f t="shared" ref="M11:M45" si="4">H11*L$10</f>
        <v>404929.60185068042</v>
      </c>
      <c r="N11" s="186">
        <f t="shared" si="0"/>
        <v>404.92960185068046</v>
      </c>
      <c r="O11" s="186">
        <f t="shared" si="1"/>
        <v>356.42379154394604</v>
      </c>
      <c r="P11" s="184">
        <f t="shared" ref="P11:P50" si="5">O11/O$10</f>
        <v>0.98841872308359957</v>
      </c>
    </row>
    <row r="12" spans="1:16">
      <c r="A12">
        <v>1972</v>
      </c>
      <c r="B12" s="186">
        <v>436.37</v>
      </c>
      <c r="C12" s="171">
        <f t="shared" ref="C12:C59" si="6">B12/B11-1</f>
        <v>9.0270837497501422E-2</v>
      </c>
      <c r="E12" t="s">
        <v>60</v>
      </c>
      <c r="F12" s="186">
        <v>23400</v>
      </c>
      <c r="G12" s="186">
        <v>71222</v>
      </c>
      <c r="H12" s="186">
        <f t="shared" si="2"/>
        <v>71222</v>
      </c>
      <c r="I12" s="171">
        <f t="shared" ref="I12:I20" si="7">H12/H11-1</f>
        <v>0.1462829736211031</v>
      </c>
      <c r="K12">
        <v>1972</v>
      </c>
      <c r="L12" s="198">
        <f t="shared" si="3"/>
        <v>6.1268989918845298</v>
      </c>
      <c r="M12" s="186">
        <f t="shared" si="4"/>
        <v>464163.90811660729</v>
      </c>
      <c r="N12" s="186">
        <f t="shared" si="0"/>
        <v>464.16390811660733</v>
      </c>
      <c r="O12" s="186">
        <f t="shared" si="1"/>
        <v>339.00744811996293</v>
      </c>
      <c r="P12" s="184">
        <f t="shared" si="5"/>
        <v>0.94012048840810569</v>
      </c>
    </row>
    <row r="13" spans="1:16">
      <c r="A13">
        <v>1973</v>
      </c>
      <c r="B13" s="186">
        <v>486.02</v>
      </c>
      <c r="C13" s="171">
        <f t="shared" si="6"/>
        <v>0.11377959071430199</v>
      </c>
      <c r="E13" t="s">
        <v>59</v>
      </c>
      <c r="F13" s="186">
        <v>24250</v>
      </c>
      <c r="G13" s="186">
        <v>73044</v>
      </c>
      <c r="H13" s="186">
        <f t="shared" si="2"/>
        <v>73044</v>
      </c>
      <c r="I13" s="171">
        <f t="shared" si="7"/>
        <v>2.5581983095111172E-2</v>
      </c>
      <c r="K13">
        <v>1973</v>
      </c>
      <c r="L13" s="198">
        <f t="shared" si="3"/>
        <v>6.653797710968731</v>
      </c>
      <c r="M13" s="186">
        <f t="shared" si="4"/>
        <v>476038.14136740705</v>
      </c>
      <c r="N13" s="186">
        <f t="shared" si="0"/>
        <v>476.03814136740709</v>
      </c>
      <c r="O13" s="186">
        <f t="shared" si="1"/>
        <v>368.16128114561087</v>
      </c>
      <c r="P13" s="184">
        <f t="shared" si="5"/>
        <v>1.0209686110527201</v>
      </c>
    </row>
    <row r="14" spans="1:16">
      <c r="A14">
        <v>1974</v>
      </c>
      <c r="B14" s="186">
        <v>526.02</v>
      </c>
      <c r="C14" s="171">
        <f t="shared" si="6"/>
        <v>8.2301139870787132E-2</v>
      </c>
      <c r="E14" t="s">
        <v>58</v>
      </c>
      <c r="F14" s="186">
        <v>26344</v>
      </c>
      <c r="G14" s="186">
        <v>81005</v>
      </c>
      <c r="H14" s="186">
        <f t="shared" si="2"/>
        <v>81005</v>
      </c>
      <c r="I14" s="171">
        <f t="shared" si="7"/>
        <v>0.1089891024587919</v>
      </c>
      <c r="K14">
        <v>1974</v>
      </c>
      <c r="L14" s="198">
        <f t="shared" si="3"/>
        <v>6.4936732300475279</v>
      </c>
      <c r="M14" s="186">
        <f t="shared" si="4"/>
        <v>527921.1111311923</v>
      </c>
      <c r="N14" s="186">
        <f t="shared" si="0"/>
        <v>527.92111113119233</v>
      </c>
      <c r="O14" s="186">
        <f t="shared" si="1"/>
        <v>359.30143349175978</v>
      </c>
      <c r="P14" s="184">
        <f t="shared" si="5"/>
        <v>0.99639887268929495</v>
      </c>
    </row>
    <row r="15" spans="1:16" ht="20.100000000000001" customHeight="1">
      <c r="A15">
        <v>1975</v>
      </c>
      <c r="B15" s="186">
        <v>551.01</v>
      </c>
      <c r="C15" s="171">
        <f t="shared" si="6"/>
        <v>4.7507699327021813E-2</v>
      </c>
      <c r="E15" t="s">
        <v>57</v>
      </c>
      <c r="F15" s="186">
        <v>28878</v>
      </c>
      <c r="G15" s="186">
        <v>91980</v>
      </c>
      <c r="H15" s="186">
        <f t="shared" si="2"/>
        <v>91980</v>
      </c>
      <c r="I15" s="171">
        <f t="shared" si="7"/>
        <v>0.13548546386025562</v>
      </c>
      <c r="K15">
        <v>1975</v>
      </c>
      <c r="L15" s="198">
        <f t="shared" si="3"/>
        <v>5.9905414220482713</v>
      </c>
      <c r="M15" s="186">
        <f t="shared" si="4"/>
        <v>599446.74775442341</v>
      </c>
      <c r="N15" s="186">
        <f t="shared" si="0"/>
        <v>599.44674775442343</v>
      </c>
      <c r="O15" s="186">
        <f t="shared" si="1"/>
        <v>331.46264742335291</v>
      </c>
      <c r="P15" s="184">
        <f t="shared" si="5"/>
        <v>0.91919758020896525</v>
      </c>
    </row>
    <row r="16" spans="1:16">
      <c r="A16">
        <v>1976</v>
      </c>
      <c r="B16" s="186">
        <v>597.4</v>
      </c>
      <c r="C16" s="171">
        <f t="shared" si="6"/>
        <v>8.4190849530861422E-2</v>
      </c>
      <c r="E16" t="s">
        <v>56</v>
      </c>
      <c r="F16" s="186">
        <v>30969</v>
      </c>
      <c r="G16" s="186">
        <v>95536</v>
      </c>
      <c r="H16" s="186">
        <f t="shared" si="2"/>
        <v>95536</v>
      </c>
      <c r="I16" s="171">
        <f t="shared" si="7"/>
        <v>3.8660578386605859E-2</v>
      </c>
      <c r="K16">
        <v>1976</v>
      </c>
      <c r="L16" s="198">
        <f t="shared" si="3"/>
        <v>6.2531401775247026</v>
      </c>
      <c r="M16" s="186">
        <f t="shared" si="4"/>
        <v>622621.70573457913</v>
      </c>
      <c r="N16" s="186">
        <f t="shared" si="0"/>
        <v>622.62170573457922</v>
      </c>
      <c r="O16" s="186">
        <f t="shared" si="1"/>
        <v>345.99249916261931</v>
      </c>
      <c r="P16" s="184">
        <f t="shared" si="5"/>
        <v>0.95949112357908839</v>
      </c>
    </row>
    <row r="17" spans="1:16">
      <c r="A17">
        <v>1977</v>
      </c>
      <c r="B17" s="186">
        <v>636.54</v>
      </c>
      <c r="C17" s="171">
        <f t="shared" si="6"/>
        <v>6.5517241379310365E-2</v>
      </c>
      <c r="E17" t="s">
        <v>55</v>
      </c>
      <c r="F17" s="186">
        <v>34515</v>
      </c>
      <c r="G17" s="186">
        <v>106388</v>
      </c>
      <c r="H17" s="186">
        <f t="shared" si="2"/>
        <v>106388</v>
      </c>
      <c r="I17" s="171">
        <f t="shared" si="7"/>
        <v>0.11359068832691332</v>
      </c>
      <c r="K17">
        <v>1977</v>
      </c>
      <c r="L17" s="198">
        <f t="shared" si="3"/>
        <v>5.9831935932623983</v>
      </c>
      <c r="M17" s="186">
        <f t="shared" si="4"/>
        <v>693345.73385624692</v>
      </c>
      <c r="N17" s="186">
        <f t="shared" si="0"/>
        <v>693.34573385624697</v>
      </c>
      <c r="O17" s="186">
        <f t="shared" si="1"/>
        <v>331.05608470880173</v>
      </c>
      <c r="P17" s="184">
        <f t="shared" si="5"/>
        <v>0.91807011843816333</v>
      </c>
    </row>
    <row r="18" spans="1:16">
      <c r="A18">
        <v>1978</v>
      </c>
      <c r="B18" s="186">
        <v>678.94</v>
      </c>
      <c r="C18" s="171">
        <f t="shared" si="6"/>
        <v>6.6610110912118881E-2</v>
      </c>
      <c r="E18" t="s">
        <v>54</v>
      </c>
      <c r="F18" s="186">
        <v>38962</v>
      </c>
      <c r="G18" s="186">
        <v>121641</v>
      </c>
      <c r="H18" s="186">
        <f t="shared" si="2"/>
        <v>121641</v>
      </c>
      <c r="I18" s="171">
        <f t="shared" si="7"/>
        <v>0.14337143286836862</v>
      </c>
      <c r="K18">
        <v>1978</v>
      </c>
      <c r="L18" s="198">
        <f t="shared" si="3"/>
        <v>5.5815062355620224</v>
      </c>
      <c r="M18" s="186">
        <f t="shared" si="4"/>
        <v>792751.70519238757</v>
      </c>
      <c r="N18" s="186">
        <f t="shared" si="0"/>
        <v>792.7517051923877</v>
      </c>
      <c r="O18" s="186">
        <f t="shared" si="1"/>
        <v>308.83032151988232</v>
      </c>
      <c r="P18" s="184">
        <f t="shared" si="5"/>
        <v>0.85643461319989544</v>
      </c>
    </row>
    <row r="19" spans="1:16">
      <c r="A19">
        <v>1979</v>
      </c>
      <c r="B19" s="186">
        <v>737.37</v>
      </c>
      <c r="C19" s="171">
        <f t="shared" si="6"/>
        <v>8.6060623913747802E-2</v>
      </c>
      <c r="E19" t="s">
        <v>53</v>
      </c>
      <c r="F19" s="186">
        <v>40840</v>
      </c>
      <c r="G19" s="186">
        <v>126733</v>
      </c>
      <c r="H19" s="186">
        <f t="shared" si="2"/>
        <v>126733</v>
      </c>
      <c r="I19" s="171">
        <f t="shared" si="7"/>
        <v>4.1860885721097363E-2</v>
      </c>
      <c r="K19">
        <v>1979</v>
      </c>
      <c r="L19" s="198">
        <f t="shared" si="3"/>
        <v>5.8182951559578013</v>
      </c>
      <c r="M19" s="186">
        <f t="shared" si="4"/>
        <v>825936.9937286512</v>
      </c>
      <c r="N19" s="186">
        <f t="shared" si="0"/>
        <v>825.93699372865126</v>
      </c>
      <c r="O19" s="186">
        <f t="shared" si="1"/>
        <v>321.93208927430106</v>
      </c>
      <c r="P19" s="184">
        <f t="shared" si="5"/>
        <v>0.89276785711120643</v>
      </c>
    </row>
    <row r="20" spans="1:16" ht="20.100000000000001" customHeight="1">
      <c r="A20">
        <v>1980</v>
      </c>
      <c r="B20" s="186">
        <v>788.52</v>
      </c>
      <c r="C20" s="171">
        <f t="shared" si="6"/>
        <v>6.936815981122102E-2</v>
      </c>
      <c r="E20" t="s">
        <v>52</v>
      </c>
      <c r="F20" s="186">
        <v>42922</v>
      </c>
      <c r="G20" s="186">
        <v>127594</v>
      </c>
      <c r="H20" s="186">
        <f t="shared" si="2"/>
        <v>127594</v>
      </c>
      <c r="I20" s="171">
        <f t="shared" si="7"/>
        <v>6.7938106097069628E-3</v>
      </c>
      <c r="K20">
        <v>1980</v>
      </c>
      <c r="L20" s="198">
        <f t="shared" si="3"/>
        <v>6.1799144160383719</v>
      </c>
      <c r="M20" s="186">
        <f t="shared" si="4"/>
        <v>831548.2532395944</v>
      </c>
      <c r="N20" s="186">
        <f t="shared" si="0"/>
        <v>831.54825323959449</v>
      </c>
      <c r="O20" s="186">
        <f t="shared" si="1"/>
        <v>341.94084455381909</v>
      </c>
      <c r="P20" s="184">
        <f t="shared" si="5"/>
        <v>0.94825525389300902</v>
      </c>
    </row>
    <row r="21" spans="1:16">
      <c r="A21">
        <v>1981</v>
      </c>
      <c r="B21" s="186">
        <v>825.79</v>
      </c>
      <c r="C21" s="171">
        <f t="shared" si="6"/>
        <v>4.7265763709227304E-2</v>
      </c>
      <c r="E21" t="s">
        <v>51</v>
      </c>
      <c r="F21" s="186">
        <v>43041</v>
      </c>
      <c r="G21" s="186">
        <v>125941</v>
      </c>
      <c r="H21" s="186">
        <f t="shared" si="2"/>
        <v>125941</v>
      </c>
      <c r="I21" s="171">
        <f>H21/H20-1</f>
        <v>-1.2955154631095533E-2</v>
      </c>
      <c r="K21">
        <v>1981</v>
      </c>
      <c r="L21" s="198">
        <f t="shared" si="3"/>
        <v>6.556959211059147</v>
      </c>
      <c r="M21" s="186">
        <f t="shared" si="4"/>
        <v>820775.41703565815</v>
      </c>
      <c r="N21" s="186">
        <f t="shared" si="0"/>
        <v>820.77541703565817</v>
      </c>
      <c r="O21" s="186">
        <f t="shared" si="1"/>
        <v>362.80311010711364</v>
      </c>
      <c r="P21" s="184">
        <f t="shared" si="5"/>
        <v>1.00610956768473</v>
      </c>
    </row>
    <row r="22" spans="1:16">
      <c r="A22">
        <v>1982</v>
      </c>
      <c r="B22" s="186">
        <v>860.21</v>
      </c>
      <c r="C22" s="171">
        <f t="shared" si="6"/>
        <v>4.1681299119630921E-2</v>
      </c>
      <c r="E22" t="s">
        <v>50</v>
      </c>
      <c r="F22" s="186">
        <v>45314</v>
      </c>
      <c r="G22" s="186">
        <v>135142</v>
      </c>
      <c r="H22" s="186">
        <f t="shared" si="2"/>
        <v>135142</v>
      </c>
      <c r="I22" s="171">
        <f t="shared" ref="I22:I45" si="8">H22/H21-1</f>
        <v>7.3058019231227345E-2</v>
      </c>
      <c r="K22">
        <v>1982</v>
      </c>
      <c r="L22" s="198">
        <f t="shared" si="3"/>
        <v>6.3652306462831687</v>
      </c>
      <c r="M22" s="186">
        <f t="shared" si="4"/>
        <v>880739.64323796786</v>
      </c>
      <c r="N22" s="186">
        <f t="shared" si="0"/>
        <v>880.73964323796793</v>
      </c>
      <c r="O22" s="186">
        <f t="shared" si="1"/>
        <v>352.19457688949399</v>
      </c>
      <c r="P22" s="184">
        <f t="shared" si="5"/>
        <v>0.97669045171795332</v>
      </c>
    </row>
    <row r="23" spans="1:16">
      <c r="A23">
        <v>1983</v>
      </c>
      <c r="B23" s="186">
        <v>898.27</v>
      </c>
      <c r="C23" s="171">
        <f t="shared" si="6"/>
        <v>4.4245009939433366E-2</v>
      </c>
      <c r="E23" t="s">
        <v>49</v>
      </c>
      <c r="F23" s="186">
        <v>49296</v>
      </c>
      <c r="G23" s="186">
        <v>146436</v>
      </c>
      <c r="H23" s="186">
        <f t="shared" si="2"/>
        <v>146436</v>
      </c>
      <c r="I23" s="171">
        <f t="shared" si="8"/>
        <v>8.3571354575187495E-2</v>
      </c>
      <c r="K23">
        <v>1983</v>
      </c>
      <c r="L23" s="198">
        <f t="shared" si="3"/>
        <v>6.13421563003633</v>
      </c>
      <c r="M23" s="186">
        <f t="shared" si="4"/>
        <v>954344.2482514322</v>
      </c>
      <c r="N23" s="186">
        <f t="shared" si="0"/>
        <v>954.3442482514323</v>
      </c>
      <c r="O23" s="186">
        <f t="shared" si="1"/>
        <v>339.41228502554014</v>
      </c>
      <c r="P23" s="184">
        <f t="shared" si="5"/>
        <v>0.94124316424165311</v>
      </c>
    </row>
    <row r="24" spans="1:16">
      <c r="A24">
        <v>1984</v>
      </c>
      <c r="B24" s="186">
        <v>942</v>
      </c>
      <c r="C24" s="171">
        <f t="shared" si="6"/>
        <v>4.8682467409576269E-2</v>
      </c>
      <c r="E24" t="s">
        <v>48</v>
      </c>
      <c r="F24" s="186">
        <v>51022</v>
      </c>
      <c r="G24" s="186">
        <v>155219</v>
      </c>
      <c r="H24" s="186">
        <f t="shared" si="2"/>
        <v>155219</v>
      </c>
      <c r="I24" s="171">
        <f t="shared" si="8"/>
        <v>5.9978420606954463E-2</v>
      </c>
      <c r="K24">
        <v>1984</v>
      </c>
      <c r="L24" s="198">
        <f t="shared" si="3"/>
        <v>6.0688446646351286</v>
      </c>
      <c r="M24" s="186">
        <f t="shared" si="4"/>
        <v>1011584.3089768846</v>
      </c>
      <c r="N24" s="186">
        <f t="shared" si="0"/>
        <v>1011.5843089768846</v>
      </c>
      <c r="O24" s="186">
        <f t="shared" si="1"/>
        <v>335.79524413892631</v>
      </c>
      <c r="P24" s="184">
        <f t="shared" si="5"/>
        <v>0.93121254614233584</v>
      </c>
    </row>
    <row r="25" spans="1:16" ht="20.100000000000001" customHeight="1">
      <c r="A25">
        <v>1985</v>
      </c>
      <c r="B25" s="186">
        <v>984.41</v>
      </c>
      <c r="C25" s="171">
        <f t="shared" si="6"/>
        <v>4.5021231422505359E-2</v>
      </c>
      <c r="E25" t="s">
        <v>47</v>
      </c>
      <c r="F25" s="186">
        <v>53102</v>
      </c>
      <c r="G25" s="186">
        <v>164427</v>
      </c>
      <c r="H25" s="186">
        <f t="shared" si="2"/>
        <v>164427</v>
      </c>
      <c r="I25" s="171">
        <f t="shared" si="8"/>
        <v>5.9322634471295377E-2</v>
      </c>
      <c r="K25">
        <v>1985</v>
      </c>
      <c r="L25" s="198">
        <f t="shared" si="3"/>
        <v>5.9869121251375992</v>
      </c>
      <c r="M25" s="186">
        <f t="shared" si="4"/>
        <v>1071594.1551752181</v>
      </c>
      <c r="N25" s="186">
        <f t="shared" si="0"/>
        <v>1071.5941551752182</v>
      </c>
      <c r="O25" s="186">
        <f t="shared" si="1"/>
        <v>331.26183479598848</v>
      </c>
      <c r="P25" s="184">
        <f t="shared" si="5"/>
        <v>0.91864069549636285</v>
      </c>
    </row>
    <row r="26" spans="1:16">
      <c r="A26">
        <v>1986</v>
      </c>
      <c r="B26" s="186">
        <v>1037.1300000000001</v>
      </c>
      <c r="C26" s="171">
        <f t="shared" si="6"/>
        <v>5.3554921221848684E-2</v>
      </c>
      <c r="E26" t="s">
        <v>46</v>
      </c>
      <c r="F26" s="186">
        <v>57338</v>
      </c>
      <c r="G26" s="186">
        <v>178872</v>
      </c>
      <c r="H26" s="186">
        <f t="shared" si="2"/>
        <v>178872</v>
      </c>
      <c r="I26" s="171">
        <f t="shared" si="8"/>
        <v>8.7850535495995086E-2</v>
      </c>
      <c r="K26">
        <v>1986</v>
      </c>
      <c r="L26" s="198">
        <f t="shared" si="3"/>
        <v>5.7981685227425208</v>
      </c>
      <c r="M26" s="186">
        <f t="shared" si="4"/>
        <v>1165734.2755417398</v>
      </c>
      <c r="N26" s="186">
        <f t="shared" si="0"/>
        <v>1165.7342755417399</v>
      </c>
      <c r="O26" s="186">
        <f t="shared" si="1"/>
        <v>320.81846253186643</v>
      </c>
      <c r="P26" s="184">
        <f t="shared" si="5"/>
        <v>0.88967959659419416</v>
      </c>
    </row>
    <row r="27" spans="1:16">
      <c r="A27">
        <v>1987</v>
      </c>
      <c r="B27" s="186">
        <v>1065.1300000000001</v>
      </c>
      <c r="C27" s="171">
        <f t="shared" si="6"/>
        <v>2.6997579859805443E-2</v>
      </c>
      <c r="E27" t="s">
        <v>45</v>
      </c>
      <c r="F27" s="186">
        <v>63440</v>
      </c>
      <c r="G27" s="186">
        <v>191829</v>
      </c>
      <c r="H27" s="186">
        <f t="shared" si="2"/>
        <v>191829</v>
      </c>
      <c r="I27" s="171">
        <f t="shared" si="8"/>
        <v>7.2437273581108297E-2</v>
      </c>
      <c r="K27">
        <v>1987</v>
      </c>
      <c r="L27" s="198">
        <f t="shared" si="3"/>
        <v>5.5524972762199667</v>
      </c>
      <c r="M27" s="186">
        <f t="shared" si="4"/>
        <v>1250176.8881820317</v>
      </c>
      <c r="N27" s="186">
        <f t="shared" si="0"/>
        <v>1250.1768881820319</v>
      </c>
      <c r="O27" s="186">
        <f t="shared" si="1"/>
        <v>307.22522679052702</v>
      </c>
      <c r="P27" s="184">
        <f t="shared" si="5"/>
        <v>0.85198343535919852</v>
      </c>
    </row>
    <row r="28" spans="1:16">
      <c r="A28">
        <v>1988</v>
      </c>
      <c r="B28" s="186">
        <v>1123.29</v>
      </c>
      <c r="C28" s="171">
        <f t="shared" si="6"/>
        <v>5.4603663402589264E-2</v>
      </c>
      <c r="E28" t="s">
        <v>44</v>
      </c>
      <c r="F28" s="186">
        <v>72901</v>
      </c>
      <c r="G28" s="186">
        <v>214020</v>
      </c>
      <c r="H28" s="186">
        <f t="shared" si="2"/>
        <v>214020</v>
      </c>
      <c r="I28" s="171">
        <f t="shared" si="8"/>
        <v>0.1156811535273603</v>
      </c>
      <c r="K28">
        <v>1988</v>
      </c>
      <c r="L28" s="198">
        <f t="shared" si="3"/>
        <v>5.2485281749369221</v>
      </c>
      <c r="M28" s="186">
        <f t="shared" si="4"/>
        <v>1394798.7927201749</v>
      </c>
      <c r="N28" s="186">
        <f t="shared" si="0"/>
        <v>1394.798792720175</v>
      </c>
      <c r="O28" s="186">
        <f t="shared" si="1"/>
        <v>290.4063124474348</v>
      </c>
      <c r="P28" s="184">
        <f t="shared" si="5"/>
        <v>0.80534196463514918</v>
      </c>
    </row>
    <row r="29" spans="1:16">
      <c r="A29">
        <v>1989</v>
      </c>
      <c r="B29" s="186">
        <v>1200.6600000000001</v>
      </c>
      <c r="C29" s="171">
        <f t="shared" si="6"/>
        <v>6.8878027935795894E-2</v>
      </c>
      <c r="E29" t="s">
        <v>43</v>
      </c>
      <c r="F29" s="186">
        <v>75624</v>
      </c>
      <c r="G29" s="186">
        <v>227236</v>
      </c>
      <c r="H29" s="186">
        <f t="shared" si="2"/>
        <v>227236</v>
      </c>
      <c r="I29" s="171">
        <f t="shared" si="8"/>
        <v>6.1751238202037095E-2</v>
      </c>
      <c r="K29">
        <v>1989</v>
      </c>
      <c r="L29" s="198">
        <f t="shared" si="3"/>
        <v>5.2837578552694113</v>
      </c>
      <c r="M29" s="186">
        <f t="shared" si="4"/>
        <v>1480929.3452133522</v>
      </c>
      <c r="N29" s="186">
        <f t="shared" si="0"/>
        <v>1480.9293452133525</v>
      </c>
      <c r="O29" s="186">
        <f t="shared" si="1"/>
        <v>292.35560588991183</v>
      </c>
      <c r="P29" s="184">
        <f t="shared" si="5"/>
        <v>0.81074765915116975</v>
      </c>
    </row>
    <row r="30" spans="1:16" ht="20.100000000000001" customHeight="1">
      <c r="A30">
        <v>1990</v>
      </c>
      <c r="B30" s="186">
        <v>1306.68</v>
      </c>
      <c r="C30" s="171">
        <f t="shared" si="6"/>
        <v>8.830143421118386E-2</v>
      </c>
      <c r="E30" t="s">
        <v>42</v>
      </c>
      <c r="F30" s="186">
        <v>81066</v>
      </c>
      <c r="G30" s="186">
        <v>292183</v>
      </c>
      <c r="H30" s="186">
        <f t="shared" si="2"/>
        <v>292183</v>
      </c>
      <c r="I30" s="171">
        <f t="shared" si="8"/>
        <v>0.28581298737876049</v>
      </c>
      <c r="K30">
        <v>1990</v>
      </c>
      <c r="L30" s="198">
        <f t="shared" si="3"/>
        <v>4.4721287686141906</v>
      </c>
      <c r="M30" s="186">
        <f t="shared" si="4"/>
        <v>1904198.185465652</v>
      </c>
      <c r="N30" s="186">
        <f t="shared" si="0"/>
        <v>1904.1981854656522</v>
      </c>
      <c r="O30" s="186">
        <f t="shared" si="1"/>
        <v>247.44735689619176</v>
      </c>
      <c r="P30" s="184">
        <f t="shared" si="5"/>
        <v>0.6862100856799549</v>
      </c>
    </row>
    <row r="31" spans="1:16">
      <c r="A31">
        <v>1991</v>
      </c>
      <c r="B31" s="186">
        <v>1585.8</v>
      </c>
      <c r="C31" s="171">
        <f t="shared" si="6"/>
        <v>0.2136100652034163</v>
      </c>
      <c r="E31" t="s">
        <v>41</v>
      </c>
      <c r="F31" s="186">
        <v>87822</v>
      </c>
      <c r="G31" s="186">
        <v>304494</v>
      </c>
      <c r="H31" s="186">
        <f t="shared" si="2"/>
        <v>304494</v>
      </c>
      <c r="I31" s="171">
        <f t="shared" si="8"/>
        <v>4.2134552660490154E-2</v>
      </c>
      <c r="K31">
        <v>1991</v>
      </c>
      <c r="L31" s="198">
        <f t="shared" si="3"/>
        <v>5.2079843937811585</v>
      </c>
      <c r="M31" s="186">
        <f t="shared" si="4"/>
        <v>1984430.7241871643</v>
      </c>
      <c r="N31" s="186">
        <f t="shared" si="0"/>
        <v>1984.4307241871645</v>
      </c>
      <c r="O31" s="186">
        <f t="shared" si="1"/>
        <v>288.16298449230527</v>
      </c>
      <c r="P31" s="184">
        <f t="shared" si="5"/>
        <v>0.79912086658986481</v>
      </c>
    </row>
    <row r="32" spans="1:16">
      <c r="A32">
        <v>1992</v>
      </c>
      <c r="B32" s="186">
        <v>1702.06</v>
      </c>
      <c r="C32" s="171">
        <f t="shared" si="6"/>
        <v>7.3313154243914713E-2</v>
      </c>
      <c r="E32" t="s">
        <v>40</v>
      </c>
      <c r="F32" s="186">
        <v>102513</v>
      </c>
      <c r="G32" s="186">
        <v>331885</v>
      </c>
      <c r="H32" s="186">
        <f t="shared" si="2"/>
        <v>331885</v>
      </c>
      <c r="I32" s="171">
        <f t="shared" si="8"/>
        <v>8.995579551649624E-2</v>
      </c>
      <c r="K32">
        <v>1992</v>
      </c>
      <c r="L32" s="198">
        <f t="shared" si="3"/>
        <v>5.1284631724844445</v>
      </c>
      <c r="M32" s="186">
        <f t="shared" si="4"/>
        <v>2162941.7686287975</v>
      </c>
      <c r="N32" s="186">
        <f t="shared" si="0"/>
        <v>2162.9417686287975</v>
      </c>
      <c r="O32" s="186">
        <f t="shared" si="1"/>
        <v>283.76299579673685</v>
      </c>
      <c r="P32" s="184">
        <f t="shared" si="5"/>
        <v>0.78691901219283644</v>
      </c>
    </row>
    <row r="33" spans="1:16">
      <c r="A33">
        <v>1993</v>
      </c>
      <c r="B33" s="186">
        <v>1750.89</v>
      </c>
      <c r="C33" s="171">
        <f t="shared" si="6"/>
        <v>2.8688765378423797E-2</v>
      </c>
      <c r="E33" t="s">
        <v>39</v>
      </c>
      <c r="F33" s="186">
        <v>108158</v>
      </c>
      <c r="G33" s="186">
        <v>360887</v>
      </c>
      <c r="H33" s="186">
        <f t="shared" si="2"/>
        <v>360887</v>
      </c>
      <c r="I33" s="171">
        <f t="shared" si="8"/>
        <v>8.7385690826641715E-2</v>
      </c>
      <c r="K33">
        <v>1993</v>
      </c>
      <c r="L33" s="198">
        <f t="shared" si="3"/>
        <v>4.8516294574201897</v>
      </c>
      <c r="M33" s="186">
        <f t="shared" si="4"/>
        <v>2351951.9292982235</v>
      </c>
      <c r="N33" s="186">
        <f t="shared" si="0"/>
        <v>2351.9519292982236</v>
      </c>
      <c r="O33" s="186">
        <f t="shared" si="1"/>
        <v>268.44550950851652</v>
      </c>
      <c r="P33" s="184">
        <f t="shared" si="5"/>
        <v>0.74444123546454932</v>
      </c>
    </row>
    <row r="34" spans="1:16">
      <c r="A34">
        <v>1994</v>
      </c>
      <c r="B34" s="186">
        <v>1829.55</v>
      </c>
      <c r="C34" s="171">
        <f t="shared" si="6"/>
        <v>4.4925723489196878E-2</v>
      </c>
      <c r="E34" t="s">
        <v>38</v>
      </c>
      <c r="F34" s="186">
        <v>115275</v>
      </c>
      <c r="G34" s="186">
        <v>378781</v>
      </c>
      <c r="H34" s="186">
        <f t="shared" si="2"/>
        <v>378781</v>
      </c>
      <c r="I34" s="171">
        <f t="shared" si="8"/>
        <v>4.9583387597779804E-2</v>
      </c>
      <c r="K34">
        <v>1994</v>
      </c>
      <c r="L34" s="198">
        <f t="shared" si="3"/>
        <v>4.8300997146108173</v>
      </c>
      <c r="M34" s="186">
        <f t="shared" si="4"/>
        <v>2468569.6734199636</v>
      </c>
      <c r="N34" s="186">
        <f t="shared" si="0"/>
        <v>2468.5696734199637</v>
      </c>
      <c r="O34" s="186">
        <f t="shared" si="1"/>
        <v>267.25424730913113</v>
      </c>
      <c r="P34" s="184">
        <f t="shared" si="5"/>
        <v>0.74113767972582112</v>
      </c>
    </row>
    <row r="35" spans="1:16" ht="20.100000000000001" customHeight="1">
      <c r="A35">
        <v>1995</v>
      </c>
      <c r="B35" s="186">
        <v>1894.61</v>
      </c>
      <c r="C35" s="171">
        <f t="shared" si="6"/>
        <v>3.5560656992156492E-2</v>
      </c>
      <c r="E35" t="s">
        <v>37</v>
      </c>
      <c r="F35" s="186">
        <v>121177</v>
      </c>
      <c r="G35" s="186">
        <v>405026</v>
      </c>
      <c r="H35" s="186">
        <f t="shared" si="2"/>
        <v>405026</v>
      </c>
      <c r="I35" s="171">
        <f t="shared" si="8"/>
        <v>6.9288058271138153E-2</v>
      </c>
      <c r="K35">
        <v>1995</v>
      </c>
      <c r="L35" s="198">
        <f t="shared" si="3"/>
        <v>4.6777490827749331</v>
      </c>
      <c r="M35" s="186">
        <f t="shared" si="4"/>
        <v>2639612.0727982502</v>
      </c>
      <c r="N35" s="186">
        <f t="shared" si="0"/>
        <v>2639.6120727982507</v>
      </c>
      <c r="O35" s="186">
        <f t="shared" si="1"/>
        <v>258.82453449901982</v>
      </c>
      <c r="P35" s="184">
        <f t="shared" si="5"/>
        <v>0.7177607723211864</v>
      </c>
    </row>
    <row r="36" spans="1:16">
      <c r="A36">
        <v>1996</v>
      </c>
      <c r="B36" s="186">
        <v>1921.38</v>
      </c>
      <c r="C36" s="171">
        <f t="shared" si="6"/>
        <v>1.412955700645524E-2</v>
      </c>
      <c r="E36" t="s">
        <v>36</v>
      </c>
      <c r="F36" s="186">
        <v>125946</v>
      </c>
      <c r="G36" s="186">
        <v>456856</v>
      </c>
      <c r="H36" s="186">
        <f t="shared" si="2"/>
        <v>456856</v>
      </c>
      <c r="I36" s="171">
        <f t="shared" si="8"/>
        <v>0.12796709347054258</v>
      </c>
      <c r="K36">
        <v>1996</v>
      </c>
      <c r="L36" s="198">
        <f t="shared" si="3"/>
        <v>4.2056578002696696</v>
      </c>
      <c r="M36" s="186">
        <f t="shared" si="4"/>
        <v>2977395.557643997</v>
      </c>
      <c r="N36" s="186">
        <f t="shared" si="0"/>
        <v>2977.3955576439971</v>
      </c>
      <c r="O36" s="186">
        <f t="shared" si="1"/>
        <v>232.70325174672109</v>
      </c>
      <c r="P36" s="184">
        <f t="shared" si="5"/>
        <v>0.64532238421165022</v>
      </c>
    </row>
    <row r="37" spans="1:16">
      <c r="A37">
        <v>1997</v>
      </c>
      <c r="B37" s="186">
        <v>1961.15</v>
      </c>
      <c r="C37" s="171">
        <f t="shared" si="6"/>
        <v>2.0698664501556108E-2</v>
      </c>
      <c r="E37" t="s">
        <v>35</v>
      </c>
      <c r="F37" s="186">
        <v>125982</v>
      </c>
      <c r="G37" s="186">
        <v>465008</v>
      </c>
      <c r="H37" s="186">
        <f t="shared" si="2"/>
        <v>465008</v>
      </c>
      <c r="I37" s="171">
        <f t="shared" si="8"/>
        <v>1.7843696919817242E-2</v>
      </c>
      <c r="K37">
        <v>1997</v>
      </c>
      <c r="L37" s="198">
        <f t="shared" si="3"/>
        <v>4.2174543233664794</v>
      </c>
      <c r="M37" s="186">
        <f t="shared" si="4"/>
        <v>3030523.3015850065</v>
      </c>
      <c r="N37" s="186">
        <f t="shared" si="0"/>
        <v>3030.5233015850067</v>
      </c>
      <c r="O37" s="186">
        <f t="shared" si="1"/>
        <v>233.35596516619071</v>
      </c>
      <c r="P37" s="184">
        <f t="shared" si="5"/>
        <v>0.64713246025011284</v>
      </c>
    </row>
    <row r="38" spans="1:16">
      <c r="A38">
        <v>1998</v>
      </c>
      <c r="B38" s="186">
        <v>2014.42</v>
      </c>
      <c r="C38" s="171">
        <f t="shared" si="6"/>
        <v>2.716263416872744E-2</v>
      </c>
      <c r="E38" t="s">
        <v>34</v>
      </c>
      <c r="F38" s="186">
        <v>123712</v>
      </c>
      <c r="G38" s="186">
        <v>513354</v>
      </c>
      <c r="H38" s="186">
        <f t="shared" si="2"/>
        <v>513354</v>
      </c>
      <c r="I38" s="171">
        <f t="shared" si="8"/>
        <v>0.10396810377455878</v>
      </c>
      <c r="K38">
        <v>1998</v>
      </c>
      <c r="L38" s="198">
        <f t="shared" si="3"/>
        <v>3.9240368244914814</v>
      </c>
      <c r="M38" s="186">
        <f t="shared" si="4"/>
        <v>3345601.0626954148</v>
      </c>
      <c r="N38" s="186">
        <f t="shared" si="0"/>
        <v>3345.6010626954148</v>
      </c>
      <c r="O38" s="186">
        <f t="shared" si="1"/>
        <v>217.12088153593817</v>
      </c>
      <c r="P38" s="184">
        <f t="shared" si="5"/>
        <v>0.60211004308357785</v>
      </c>
    </row>
    <row r="39" spans="1:16">
      <c r="A39">
        <v>1999</v>
      </c>
      <c r="B39" s="186">
        <v>2059.48</v>
      </c>
      <c r="C39" s="171">
        <f t="shared" si="6"/>
        <v>2.2368721517856294E-2</v>
      </c>
      <c r="E39" t="s">
        <v>33</v>
      </c>
      <c r="F39" s="186">
        <v>131104</v>
      </c>
      <c r="G39" s="186">
        <v>557605</v>
      </c>
      <c r="H39" s="186">
        <f t="shared" si="2"/>
        <v>557605</v>
      </c>
      <c r="I39" s="171">
        <f t="shared" si="8"/>
        <v>8.6199776372639647E-2</v>
      </c>
      <c r="K39">
        <v>1999</v>
      </c>
      <c r="L39" s="198">
        <f t="shared" si="3"/>
        <v>3.6934389038835733</v>
      </c>
      <c r="M39" s="186">
        <f t="shared" si="4"/>
        <v>3633991.1261318247</v>
      </c>
      <c r="N39" s="186">
        <f t="shared" si="0"/>
        <v>3633.9911261318248</v>
      </c>
      <c r="O39" s="186">
        <f t="shared" si="1"/>
        <v>204.36166799078202</v>
      </c>
      <c r="P39" s="184">
        <f t="shared" si="5"/>
        <v>0.56672675538209094</v>
      </c>
    </row>
    <row r="40" spans="1:16" ht="20.100000000000001" customHeight="1">
      <c r="A40">
        <v>2000</v>
      </c>
      <c r="B40" s="186">
        <v>2109.09</v>
      </c>
      <c r="C40" s="171">
        <f t="shared" si="6"/>
        <v>2.4088604890554866E-2</v>
      </c>
      <c r="E40" t="s">
        <v>32</v>
      </c>
      <c r="F40" s="186">
        <v>125898</v>
      </c>
      <c r="G40" s="186">
        <v>574580</v>
      </c>
      <c r="H40" s="186">
        <f t="shared" si="2"/>
        <v>574580</v>
      </c>
      <c r="I40" s="171">
        <f t="shared" si="8"/>
        <v>3.0442696891168408E-2</v>
      </c>
      <c r="K40">
        <v>2000</v>
      </c>
      <c r="L40" s="198">
        <f t="shared" si="3"/>
        <v>3.670663789202548</v>
      </c>
      <c r="M40" s="186">
        <f t="shared" si="4"/>
        <v>3744619.6164898518</v>
      </c>
      <c r="N40" s="186">
        <f t="shared" si="0"/>
        <v>3744.619616489852</v>
      </c>
      <c r="O40" s="186">
        <f t="shared" si="1"/>
        <v>203.10149812036619</v>
      </c>
      <c r="P40" s="184">
        <f t="shared" si="5"/>
        <v>0.56323210793224121</v>
      </c>
    </row>
    <row r="41" spans="1:16">
      <c r="A41">
        <v>2001</v>
      </c>
      <c r="B41" s="186">
        <v>2172.54</v>
      </c>
      <c r="C41" s="171">
        <f t="shared" si="6"/>
        <v>3.008406469140712E-2</v>
      </c>
      <c r="E41" t="s">
        <v>31</v>
      </c>
      <c r="F41" s="186">
        <v>67969</v>
      </c>
      <c r="G41" s="186">
        <v>601637</v>
      </c>
      <c r="H41" s="186">
        <f t="shared" si="2"/>
        <v>601637</v>
      </c>
      <c r="I41" s="171">
        <f t="shared" si="8"/>
        <v>4.7090048383166883E-2</v>
      </c>
      <c r="K41">
        <v>2001</v>
      </c>
      <c r="L41" s="198">
        <f t="shared" si="3"/>
        <v>3.6110478577614078</v>
      </c>
      <c r="M41" s="186">
        <f t="shared" si="4"/>
        <v>3920953.9354069144</v>
      </c>
      <c r="N41" s="186">
        <f t="shared" si="0"/>
        <v>3920.9539354069148</v>
      </c>
      <c r="O41" s="186">
        <f t="shared" si="1"/>
        <v>199.80288901779645</v>
      </c>
      <c r="P41" s="184">
        <f t="shared" si="5"/>
        <v>0.55408455079810437</v>
      </c>
    </row>
    <row r="42" spans="1:16">
      <c r="A42">
        <v>2002</v>
      </c>
      <c r="B42" s="186">
        <v>2198.12</v>
      </c>
      <c r="C42" s="171">
        <f t="shared" si="6"/>
        <v>1.1774236607841493E-2</v>
      </c>
      <c r="E42" t="s">
        <v>30</v>
      </c>
      <c r="F42" s="186">
        <v>94233</v>
      </c>
      <c r="G42" s="186">
        <v>583543</v>
      </c>
      <c r="H42" s="186">
        <f>F42+G42</f>
        <v>677776</v>
      </c>
      <c r="I42" s="171">
        <f t="shared" si="8"/>
        <v>0.12655305441653364</v>
      </c>
      <c r="K42">
        <v>2002</v>
      </c>
      <c r="L42" s="198">
        <f t="shared" si="3"/>
        <v>3.2431363754396734</v>
      </c>
      <c r="M42" s="186">
        <f t="shared" si="4"/>
        <v>4417162.6321591875</v>
      </c>
      <c r="N42" s="186">
        <f t="shared" si="0"/>
        <v>4417.1626321591875</v>
      </c>
      <c r="O42" s="186">
        <f t="shared" si="1"/>
        <v>179.44597878945254</v>
      </c>
      <c r="P42" s="184">
        <f t="shared" si="5"/>
        <v>0.4976316660827857</v>
      </c>
    </row>
    <row r="43" spans="1:16">
      <c r="A43">
        <v>2003</v>
      </c>
      <c r="B43" s="186">
        <v>2211.5700000000002</v>
      </c>
      <c r="C43" s="171">
        <f t="shared" si="6"/>
        <v>6.1188652120904852E-3</v>
      </c>
      <c r="E43" t="s">
        <v>29</v>
      </c>
      <c r="F43" s="186">
        <v>108451</v>
      </c>
      <c r="G43" s="186">
        <v>631940</v>
      </c>
      <c r="H43" s="186">
        <f t="shared" ref="H43:H58" si="9">F43+G43</f>
        <v>740391</v>
      </c>
      <c r="I43" s="171">
        <f t="shared" si="8"/>
        <v>9.2383029201388078E-2</v>
      </c>
      <c r="K43">
        <v>2003</v>
      </c>
      <c r="L43" s="198">
        <f t="shared" si="3"/>
        <v>2.9870298261324084</v>
      </c>
      <c r="M43" s="186">
        <f t="shared" si="4"/>
        <v>4825233.4965932295</v>
      </c>
      <c r="N43" s="186">
        <f t="shared" si="0"/>
        <v>4825.2334965932296</v>
      </c>
      <c r="O43" s="186">
        <f t="shared" si="1"/>
        <v>165.2753473097323</v>
      </c>
      <c r="P43" s="184">
        <f t="shared" si="5"/>
        <v>0.45833429647734963</v>
      </c>
    </row>
    <row r="44" spans="1:16">
      <c r="A44">
        <v>2004</v>
      </c>
      <c r="B44" s="186">
        <v>2262.52</v>
      </c>
      <c r="C44" s="171">
        <f t="shared" si="6"/>
        <v>2.3037932328617172E-2</v>
      </c>
      <c r="E44" t="s">
        <v>28</v>
      </c>
      <c r="F44" s="186">
        <v>125890</v>
      </c>
      <c r="G44" s="186">
        <v>655372</v>
      </c>
      <c r="H44" s="186">
        <f t="shared" si="9"/>
        <v>781262</v>
      </c>
      <c r="I44" s="171">
        <f t="shared" si="8"/>
        <v>5.5201913583498463E-2</v>
      </c>
      <c r="K44">
        <v>2004</v>
      </c>
      <c r="L44" s="198">
        <f t="shared" si="3"/>
        <v>2.8959811177300319</v>
      </c>
      <c r="M44" s="186">
        <f t="shared" si="4"/>
        <v>5091595.6190923713</v>
      </c>
      <c r="N44" s="186">
        <f t="shared" si="0"/>
        <v>5091.5956190923716</v>
      </c>
      <c r="O44" s="186">
        <f t="shared" si="1"/>
        <v>160.23753122512039</v>
      </c>
      <c r="P44" s="184">
        <f t="shared" si="5"/>
        <v>0.44436364732423844</v>
      </c>
    </row>
    <row r="45" spans="1:16" ht="20.100000000000001" customHeight="1">
      <c r="A45">
        <v>2005</v>
      </c>
      <c r="B45" s="186">
        <v>2288.31</v>
      </c>
      <c r="C45" s="171">
        <f t="shared" si="6"/>
        <v>1.139879426480217E-2</v>
      </c>
      <c r="E45" t="s">
        <v>27</v>
      </c>
      <c r="F45" s="186">
        <v>143466</v>
      </c>
      <c r="G45" s="186">
        <v>725791</v>
      </c>
      <c r="H45" s="186">
        <f t="shared" si="9"/>
        <v>869257</v>
      </c>
      <c r="I45" s="171">
        <f t="shared" si="8"/>
        <v>0.11263186997447727</v>
      </c>
      <c r="K45">
        <v>2005</v>
      </c>
      <c r="L45" s="198">
        <f t="shared" si="3"/>
        <v>2.6324895859337341</v>
      </c>
      <c r="M45" s="186">
        <f t="shared" si="4"/>
        <v>5665071.5548246009</v>
      </c>
      <c r="N45" s="186">
        <f t="shared" si="0"/>
        <v>5665.0715548246017</v>
      </c>
      <c r="O45" s="186">
        <f t="shared" si="1"/>
        <v>145.65828127929944</v>
      </c>
      <c r="P45" s="184">
        <f t="shared" si="5"/>
        <v>0.40393311502856194</v>
      </c>
    </row>
    <row r="46" spans="1:16">
      <c r="A46">
        <v>2006</v>
      </c>
      <c r="B46" s="186">
        <v>2385.08</v>
      </c>
      <c r="C46" s="171">
        <f t="shared" si="6"/>
        <v>4.2288850723896765E-2</v>
      </c>
      <c r="E46" t="s">
        <v>71</v>
      </c>
      <c r="F46" s="186">
        <v>160071</v>
      </c>
      <c r="G46" s="186">
        <v>760042</v>
      </c>
      <c r="H46" s="186">
        <f t="shared" si="9"/>
        <v>920113</v>
      </c>
      <c r="I46" s="171">
        <f t="shared" ref="I46:I54" si="10">H46/H45-1</f>
        <v>5.8505137145861363E-2</v>
      </c>
      <c r="K46">
        <v>2006</v>
      </c>
      <c r="L46" s="198">
        <f t="shared" si="3"/>
        <v>2.5921598760152285</v>
      </c>
      <c r="M46" s="186">
        <f t="shared" ref="M46:M51" si="11">H46*L$10</f>
        <v>5996507.343080732</v>
      </c>
      <c r="N46" s="186">
        <f t="shared" si="0"/>
        <v>5996.5073430807324</v>
      </c>
      <c r="O46" s="186">
        <f t="shared" si="1"/>
        <v>143.42679809979859</v>
      </c>
      <c r="P46" s="184">
        <f t="shared" si="5"/>
        <v>0.39774486439212031</v>
      </c>
    </row>
    <row r="47" spans="1:16">
      <c r="A47">
        <v>2007</v>
      </c>
      <c r="B47" s="186">
        <v>2499.5500000000002</v>
      </c>
      <c r="C47" s="171">
        <f t="shared" si="6"/>
        <v>4.7994197259630722E-2</v>
      </c>
      <c r="E47" t="s">
        <v>94</v>
      </c>
      <c r="F47" s="186">
        <v>171973</v>
      </c>
      <c r="G47" s="186">
        <v>789699</v>
      </c>
      <c r="H47" s="186">
        <f t="shared" si="9"/>
        <v>961672</v>
      </c>
      <c r="I47" s="171">
        <f t="shared" si="10"/>
        <v>4.5167278366896157E-2</v>
      </c>
      <c r="K47">
        <v>2007</v>
      </c>
      <c r="L47" s="198">
        <f t="shared" si="3"/>
        <v>2.5991710271277526</v>
      </c>
      <c r="M47" s="186">
        <f t="shared" si="11"/>
        <v>6267353.2594747972</v>
      </c>
      <c r="N47" s="186">
        <f t="shared" si="0"/>
        <v>6267.3532594747976</v>
      </c>
      <c r="O47" s="186">
        <f t="shared" si="1"/>
        <v>143.81473210200568</v>
      </c>
      <c r="P47" s="184">
        <f t="shared" si="5"/>
        <v>0.39882066584028192</v>
      </c>
    </row>
    <row r="48" spans="1:16" ht="12.75" customHeight="1">
      <c r="A48">
        <v>2008</v>
      </c>
      <c r="B48" s="186">
        <v>2546.4899999999998</v>
      </c>
      <c r="C48" s="171">
        <f t="shared" si="6"/>
        <v>1.8779380288451719E-2</v>
      </c>
      <c r="E48" t="s">
        <v>111</v>
      </c>
      <c r="F48" s="186">
        <v>195212</v>
      </c>
      <c r="G48" s="186">
        <v>832831</v>
      </c>
      <c r="H48" s="186">
        <f t="shared" si="9"/>
        <v>1028043</v>
      </c>
      <c r="I48" s="171">
        <f t="shared" si="10"/>
        <v>6.9016255022502415E-2</v>
      </c>
      <c r="K48">
        <v>2008</v>
      </c>
      <c r="L48" s="198">
        <f t="shared" si="3"/>
        <v>2.4770267391539069</v>
      </c>
      <c r="M48" s="186">
        <f t="shared" si="11"/>
        <v>6699902.5103468215</v>
      </c>
      <c r="N48" s="186">
        <f t="shared" si="0"/>
        <v>6699.9025103468221</v>
      </c>
      <c r="O48" s="186">
        <f t="shared" si="1"/>
        <v>137.05636650412481</v>
      </c>
      <c r="P48" s="184">
        <f t="shared" si="5"/>
        <v>0.38007866473689628</v>
      </c>
    </row>
    <row r="49" spans="1:16">
      <c r="A49">
        <v>2009</v>
      </c>
      <c r="B49" s="186">
        <v>2445.73</v>
      </c>
      <c r="C49" s="171">
        <f t="shared" si="6"/>
        <v>-3.9568189939877985E-2</v>
      </c>
      <c r="E49" t="s">
        <v>134</v>
      </c>
      <c r="F49" s="186">
        <v>190799</v>
      </c>
      <c r="G49" s="186">
        <v>1016056</v>
      </c>
      <c r="H49" s="186">
        <f t="shared" si="9"/>
        <v>1206855</v>
      </c>
      <c r="I49" s="171">
        <f t="shared" si="10"/>
        <v>0.17393435877682162</v>
      </c>
      <c r="K49">
        <v>2009</v>
      </c>
      <c r="L49" s="198">
        <f t="shared" si="3"/>
        <v>2.0265317705938162</v>
      </c>
      <c r="M49" s="186">
        <f t="shared" si="11"/>
        <v>7865245.7573512131</v>
      </c>
      <c r="N49" s="186">
        <f t="shared" si="0"/>
        <v>7865.2457573512138</v>
      </c>
      <c r="O49" s="186">
        <f t="shared" si="1"/>
        <v>112.13002939872644</v>
      </c>
      <c r="P49" s="184">
        <f t="shared" si="5"/>
        <v>0.31095404714011765</v>
      </c>
    </row>
    <row r="50" spans="1:16" ht="20.100000000000001" customHeight="1">
      <c r="A50">
        <v>2010</v>
      </c>
      <c r="B50" s="186">
        <v>2564.4</v>
      </c>
      <c r="C50" s="171">
        <f t="shared" si="6"/>
        <v>4.8521300388840949E-2</v>
      </c>
      <c r="E50" t="s">
        <v>150</v>
      </c>
      <c r="F50" s="186">
        <f>Tabelle0!$B$78</f>
        <v>200381</v>
      </c>
      <c r="G50" s="186">
        <f>Tabelle0!$C$78</f>
        <v>1110184</v>
      </c>
      <c r="H50" s="186">
        <f t="shared" si="9"/>
        <v>1310565</v>
      </c>
      <c r="I50" s="171">
        <f t="shared" si="10"/>
        <v>8.5934101445492628E-2</v>
      </c>
      <c r="K50">
        <v>2010</v>
      </c>
      <c r="L50" s="198">
        <f t="shared" si="3"/>
        <v>1.9567133259319454</v>
      </c>
      <c r="M50" s="186">
        <f t="shared" si="11"/>
        <v>8541138.5841571633</v>
      </c>
      <c r="N50" s="186">
        <f t="shared" si="0"/>
        <v>8541.1385841571628</v>
      </c>
      <c r="O50" s="186">
        <f t="shared" si="1"/>
        <v>108.26690503714049</v>
      </c>
      <c r="P50" s="184">
        <f t="shared" si="5"/>
        <v>0.30024100121225866</v>
      </c>
    </row>
    <row r="51" spans="1:16">
      <c r="A51">
        <v>2011</v>
      </c>
      <c r="B51" s="186">
        <v>2693.56</v>
      </c>
      <c r="C51" s="171">
        <f t="shared" si="6"/>
        <v>5.0366557479332386E-2</v>
      </c>
      <c r="E51" t="s">
        <v>158</v>
      </c>
      <c r="F51" s="186">
        <f>Tabelle0!$B$90</f>
        <v>212619</v>
      </c>
      <c r="G51" s="186">
        <f>Tabelle0!$C$90</f>
        <v>1170396</v>
      </c>
      <c r="H51" s="186">
        <f t="shared" si="9"/>
        <v>1383015</v>
      </c>
      <c r="I51" s="171">
        <f t="shared" si="10"/>
        <v>5.5281500726785726E-2</v>
      </c>
      <c r="K51">
        <v>2011</v>
      </c>
      <c r="L51" s="198">
        <f t="shared" si="3"/>
        <v>1.9475999898771885</v>
      </c>
      <c r="M51" s="186">
        <f t="shared" si="11"/>
        <v>9013305.5430048257</v>
      </c>
      <c r="N51" s="186">
        <f t="shared" si="0"/>
        <v>9013.3055430048262</v>
      </c>
      <c r="O51" s="186">
        <f t="shared" si="1"/>
        <v>107.76265503989472</v>
      </c>
      <c r="P51" s="184">
        <f t="shared" ref="P51:P56" si="12">O51/O$10</f>
        <v>0.29884263738184891</v>
      </c>
    </row>
    <row r="52" spans="1:16">
      <c r="A52">
        <v>2012</v>
      </c>
      <c r="B52" s="186">
        <v>2745.31</v>
      </c>
      <c r="C52" s="171">
        <f t="shared" si="6"/>
        <v>1.9212492017998573E-2</v>
      </c>
      <c r="E52" t="s">
        <v>173</v>
      </c>
      <c r="F52" s="186">
        <f>Tabelle0!$B$102</f>
        <v>216262</v>
      </c>
      <c r="G52" s="186">
        <f>Tabelle0!$C$102</f>
        <v>1365707</v>
      </c>
      <c r="H52" s="186">
        <f t="shared" si="9"/>
        <v>1581969</v>
      </c>
      <c r="I52" s="171">
        <f>H52/H51-1</f>
        <v>0.14385527271938492</v>
      </c>
      <c r="K52">
        <v>2012</v>
      </c>
      <c r="L52" s="198">
        <f t="shared" si="3"/>
        <v>1.7353753455345837</v>
      </c>
      <c r="M52" s="186">
        <f t="shared" ref="M52:M57" si="13">H52*L$10</f>
        <v>10309917.069996927</v>
      </c>
      <c r="N52" s="186">
        <f t="shared" si="0"/>
        <v>10309.917069996927</v>
      </c>
      <c r="O52" s="186">
        <f t="shared" si="1"/>
        <v>96.020053243774058</v>
      </c>
      <c r="P52" s="184">
        <f t="shared" si="12"/>
        <v>0.26627857250075998</v>
      </c>
    </row>
    <row r="53" spans="1:16">
      <c r="A53">
        <v>2013</v>
      </c>
      <c r="B53" s="186">
        <v>2811.35</v>
      </c>
      <c r="C53" s="171">
        <f t="shared" si="6"/>
        <v>2.405557113768575E-2</v>
      </c>
      <c r="E53" t="s">
        <v>237</v>
      </c>
      <c r="F53" s="186">
        <f>Tabelle0!$B$114</f>
        <v>226563</v>
      </c>
      <c r="G53" s="186">
        <f>Tabelle0!$C$114</f>
        <v>1448146</v>
      </c>
      <c r="H53" s="186">
        <f t="shared" si="9"/>
        <v>1674709</v>
      </c>
      <c r="I53" s="171">
        <f t="shared" si="10"/>
        <v>5.8623146218415245E-2</v>
      </c>
      <c r="K53">
        <v>2013</v>
      </c>
      <c r="L53" s="198">
        <f t="shared" si="3"/>
        <v>1.6787095549137194</v>
      </c>
      <c r="M53" s="186">
        <f t="shared" si="13"/>
        <v>10914316.845891092</v>
      </c>
      <c r="N53" s="186">
        <f t="shared" si="0"/>
        <v>10914.316845891091</v>
      </c>
      <c r="O53" s="186">
        <f t="shared" si="1"/>
        <v>92.884678382931</v>
      </c>
      <c r="P53" s="184">
        <f t="shared" si="12"/>
        <v>0.25758368935920961</v>
      </c>
    </row>
    <row r="54" spans="1:16">
      <c r="A54">
        <v>2014</v>
      </c>
      <c r="B54" s="186">
        <v>2927.43</v>
      </c>
      <c r="C54" s="171">
        <f t="shared" si="6"/>
        <v>4.1289771817810017E-2</v>
      </c>
      <c r="E54" t="s">
        <v>240</v>
      </c>
      <c r="F54" s="186">
        <f>Tabelle0!$B$126</f>
        <v>229746</v>
      </c>
      <c r="G54" s="186">
        <f>Tabelle0!$C$126</f>
        <v>1557800</v>
      </c>
      <c r="H54" s="186">
        <f t="shared" si="9"/>
        <v>1787546</v>
      </c>
      <c r="I54" s="171">
        <f t="shared" si="10"/>
        <v>6.7377078644707877E-2</v>
      </c>
      <c r="K54">
        <v>2014</v>
      </c>
      <c r="L54" s="198">
        <f t="shared" si="3"/>
        <v>1.6376809324067745</v>
      </c>
      <c r="M54" s="186">
        <f t="shared" si="13"/>
        <v>11649691.630369956</v>
      </c>
      <c r="N54" s="186">
        <f t="shared" si="0"/>
        <v>11649.691630369956</v>
      </c>
      <c r="O54" s="186">
        <f t="shared" si="1"/>
        <v>90.614523670999233</v>
      </c>
      <c r="P54" s="184">
        <f t="shared" si="12"/>
        <v>0.25128819653632622</v>
      </c>
    </row>
    <row r="55" spans="1:16" ht="20.100000000000001" customHeight="1">
      <c r="A55">
        <v>2015</v>
      </c>
      <c r="B55" s="186">
        <v>3026.18</v>
      </c>
      <c r="C55" s="171">
        <f t="shared" si="6"/>
        <v>3.3732659704929002E-2</v>
      </c>
      <c r="E55" t="s">
        <v>243</v>
      </c>
      <c r="F55" s="186">
        <f>Tabelle0!$B$138</f>
        <v>244163</v>
      </c>
      <c r="G55" s="186">
        <f>Tabelle0!$C$138</f>
        <v>1766053</v>
      </c>
      <c r="H55" s="186">
        <f t="shared" si="9"/>
        <v>2010216</v>
      </c>
      <c r="I55" s="171">
        <f t="shared" ref="I55" si="14">H55/H54-1</f>
        <v>0.12456742371944562</v>
      </c>
      <c r="K55">
        <v>2015</v>
      </c>
      <c r="L55" s="198">
        <f t="shared" si="3"/>
        <v>1.5054004146818054</v>
      </c>
      <c r="M55" s="186">
        <f t="shared" si="13"/>
        <v>13100863.703891128</v>
      </c>
      <c r="N55" s="186">
        <f t="shared" ref="N55" si="15">B$10/H$10*H55</f>
        <v>13100.863703891127</v>
      </c>
      <c r="O55" s="186">
        <f t="shared" ref="O55" si="16">B55/H55*H$10</f>
        <v>83.29531034475896</v>
      </c>
      <c r="P55" s="184">
        <f t="shared" si="12"/>
        <v>0.23099087727331935</v>
      </c>
    </row>
    <row r="56" spans="1:16">
      <c r="A56">
        <v>2016</v>
      </c>
      <c r="B56" s="186">
        <v>3134.74</v>
      </c>
      <c r="C56" s="171">
        <f t="shared" si="6"/>
        <v>3.5873609633267023E-2</v>
      </c>
      <c r="E56" t="s">
        <v>247</v>
      </c>
      <c r="F56" s="186">
        <f>Tabelle0!$B$150</f>
        <v>248075</v>
      </c>
      <c r="G56" s="186">
        <f>Tabelle0!$C$150</f>
        <v>1912553</v>
      </c>
      <c r="H56" s="186">
        <f t="shared" si="9"/>
        <v>2160628</v>
      </c>
      <c r="I56" s="171">
        <f t="shared" ref="I56:I57" si="17">H56/H55-1</f>
        <v>7.4823800029449661E-2</v>
      </c>
      <c r="K56">
        <v>2016</v>
      </c>
      <c r="L56" s="198">
        <f>B56*1000/H56</f>
        <v>1.4508466982747608</v>
      </c>
      <c r="M56" s="186">
        <f t="shared" si="13"/>
        <v>14081120.10988415</v>
      </c>
      <c r="N56" s="186">
        <f t="shared" ref="N56" si="18">B$10/H$10*H56</f>
        <v>14081.120109884152</v>
      </c>
      <c r="O56" s="186">
        <f t="shared" ref="O56" si="19">B56/H56*H$10</f>
        <v>80.276798662240779</v>
      </c>
      <c r="P56" s="184">
        <f t="shared" si="12"/>
        <v>0.22262007393854902</v>
      </c>
    </row>
    <row r="57" spans="1:16">
      <c r="A57">
        <v>2017</v>
      </c>
      <c r="B57" s="186">
        <v>3267.16</v>
      </c>
      <c r="C57" s="171">
        <f t="shared" si="6"/>
        <v>4.224273783471677E-2</v>
      </c>
      <c r="E57" t="s">
        <v>253</v>
      </c>
      <c r="F57" s="186">
        <f>Tabelle0!$B$162</f>
        <v>252858</v>
      </c>
      <c r="G57" s="186">
        <f>Tabelle0!$C$162</f>
        <v>2045510</v>
      </c>
      <c r="H57" s="186">
        <f t="shared" si="9"/>
        <v>2298368</v>
      </c>
      <c r="I57" s="171">
        <f t="shared" si="17"/>
        <v>6.3749983801006049E-2</v>
      </c>
      <c r="K57">
        <v>2017</v>
      </c>
      <c r="L57" s="198">
        <f>B57*1000/H57</f>
        <v>1.4215130040098016</v>
      </c>
      <c r="M57" s="186">
        <f t="shared" si="13"/>
        <v>14978791.288789285</v>
      </c>
      <c r="N57" s="186">
        <f t="shared" ref="N57" si="20">B$10/H$10*H57</f>
        <v>14978.791288789287</v>
      </c>
      <c r="O57" s="186">
        <f t="shared" ref="O57" si="21">B57/H57*H$10</f>
        <v>78.653736024866333</v>
      </c>
      <c r="P57" s="184">
        <f t="shared" ref="P57" si="22">O57/O$10</f>
        <v>0.21811906828859215</v>
      </c>
    </row>
    <row r="58" spans="1:16">
      <c r="A58">
        <v>2018</v>
      </c>
      <c r="B58" s="186">
        <v>3365.45</v>
      </c>
      <c r="C58" s="171">
        <f t="shared" si="6"/>
        <v>3.008423217718148E-2</v>
      </c>
      <c r="E58" t="s">
        <v>256</v>
      </c>
      <c r="F58" s="186">
        <f>Tabelle0!$B$174</f>
        <v>260032</v>
      </c>
      <c r="G58" s="186">
        <f>Tabelle0!$C$174</f>
        <v>2195025</v>
      </c>
      <c r="H58" s="186">
        <f t="shared" si="9"/>
        <v>2455057</v>
      </c>
      <c r="I58" s="171">
        <f t="shared" ref="I58:I59" si="23">H58/H57-1</f>
        <v>6.8174026091557094E-2</v>
      </c>
      <c r="K58">
        <v>2018</v>
      </c>
      <c r="L58" s="198">
        <f>B58*1000/H58</f>
        <v>1.3708235694731323</v>
      </c>
      <c r="M58" s="186">
        <f t="shared" ref="M58:M59" si="24">H58*L$10</f>
        <v>15999955.796931196</v>
      </c>
      <c r="N58" s="186">
        <f t="shared" ref="N58:N59" si="25">B$10/H$10*H58</f>
        <v>15999.955796931197</v>
      </c>
      <c r="O58" s="186">
        <f t="shared" ref="O58" si="26">B58/H58*H$10</f>
        <v>75.849038922517877</v>
      </c>
      <c r="P58" s="184">
        <f t="shared" ref="P58" si="27">O58/O$10</f>
        <v>0.21034120610792534</v>
      </c>
    </row>
    <row r="59" spans="1:16">
      <c r="A59">
        <v>2019</v>
      </c>
      <c r="B59" s="186">
        <v>3474.11</v>
      </c>
      <c r="C59" s="171">
        <f t="shared" si="6"/>
        <v>3.228691556849772E-2</v>
      </c>
      <c r="E59" t="s">
        <v>269</v>
      </c>
      <c r="F59" s="186">
        <f>Tabelle0!$B$186</f>
        <v>281765</v>
      </c>
      <c r="G59" s="186">
        <f>Tabelle0!$C$186</f>
        <v>2340071</v>
      </c>
      <c r="H59" s="186">
        <f t="shared" ref="H59" si="28">F59+G59</f>
        <v>2621836</v>
      </c>
      <c r="I59" s="171">
        <f t="shared" si="23"/>
        <v>6.7932842292460105E-2</v>
      </c>
      <c r="K59">
        <v>2019</v>
      </c>
      <c r="L59" s="198">
        <f>B59*1000/H59</f>
        <v>1.3250676243670465</v>
      </c>
      <c r="M59" s="186">
        <f t="shared" si="24"/>
        <v>17086878.270770453</v>
      </c>
      <c r="N59" s="186">
        <f t="shared" si="25"/>
        <v>17086.878270770456</v>
      </c>
      <c r="O59" s="186">
        <f t="shared" ref="O59" si="29">B59/H59*H$10</f>
        <v>73.317316723853054</v>
      </c>
      <c r="P59" s="184">
        <f t="shared" ref="P59" si="30">O59/O$10</f>
        <v>0.20332034587868289</v>
      </c>
    </row>
    <row r="60" spans="1:16" ht="20.25" customHeight="1">
      <c r="A60">
        <v>2020</v>
      </c>
      <c r="B60" s="186">
        <v>3403.73</v>
      </c>
      <c r="C60" s="171">
        <f>B60/B59-1</f>
        <v>-2.0258425899007282E-2</v>
      </c>
      <c r="E60" t="s">
        <v>277</v>
      </c>
      <c r="F60" s="186">
        <f>Tabelle0!$B$198</f>
        <v>312245</v>
      </c>
      <c r="G60" s="186">
        <f>Tabelle0!$C$198</f>
        <v>2632789</v>
      </c>
      <c r="H60" s="186">
        <f t="shared" ref="H60" si="31">F60+G60</f>
        <v>2945034</v>
      </c>
      <c r="I60" s="171">
        <f>H60/H59-1</f>
        <v>0.1232716310249764</v>
      </c>
      <c r="K60">
        <v>2020</v>
      </c>
      <c r="L60" s="198">
        <f t="shared" ref="L60" si="32">B60*1000/H60</f>
        <v>1.1557523614328391</v>
      </c>
      <c r="M60" s="186">
        <f t="shared" ref="M60" si="33">H60*L$10</f>
        <v>19193205.624333557</v>
      </c>
      <c r="N60" s="186">
        <f t="shared" ref="N60" si="34">B$10/H$10*H60</f>
        <v>19193.205624333557</v>
      </c>
      <c r="O60" s="186">
        <f t="shared" ref="O60" si="35">B60/H60*H$10</f>
        <v>63.948933910440417</v>
      </c>
      <c r="P60" s="184">
        <f t="shared" ref="P60" si="36">O60/O$10</f>
        <v>0.17734036026189798</v>
      </c>
    </row>
    <row r="61" spans="1:16">
      <c r="A61">
        <v>2021</v>
      </c>
      <c r="B61" s="186">
        <v>3617.45</v>
      </c>
      <c r="C61" s="171">
        <f>B61/B60-1</f>
        <v>6.2789939272503981E-2</v>
      </c>
      <c r="E61" t="s">
        <v>278</v>
      </c>
      <c r="F61" s="186">
        <f>Tabelle0!$B$210</f>
        <v>337134</v>
      </c>
      <c r="G61" s="186">
        <f>Tabelle0!$C$210</f>
        <v>2853361</v>
      </c>
      <c r="H61" s="186">
        <f t="shared" ref="H61" si="37">F61+G61</f>
        <v>3190495</v>
      </c>
      <c r="I61" s="171">
        <f>H61/H60-1</f>
        <v>8.3347424851461849E-2</v>
      </c>
      <c r="K61">
        <v>2021</v>
      </c>
      <c r="L61" s="198">
        <f t="shared" ref="L61" si="38">B61*1000/H61</f>
        <v>1.1338209274736366</v>
      </c>
      <c r="M61" s="186">
        <f t="shared" ref="M61" si="39">H61*L$10</f>
        <v>20792909.88776635</v>
      </c>
      <c r="N61" s="186">
        <f t="shared" ref="N61" si="40">B$10/H$10*H61</f>
        <v>20792.909887766353</v>
      </c>
      <c r="O61" s="186">
        <f t="shared" ref="O61" si="41">B61/H61*H$10</f>
        <v>62.735445738043779</v>
      </c>
      <c r="P61" s="184">
        <f t="shared" ref="P61" si="42">O61/O$10</f>
        <v>0.17397516843606151</v>
      </c>
    </row>
    <row r="62" spans="1:16">
      <c r="A62">
        <v>2022</v>
      </c>
      <c r="B62" s="186">
        <v>3876.81</v>
      </c>
      <c r="C62" s="171">
        <f>B62/B61-1</f>
        <v>7.1696913571714926E-2</v>
      </c>
      <c r="E62" t="s">
        <v>280</v>
      </c>
      <c r="F62" s="186">
        <f>Tabelle0!$B$222</f>
        <v>373956</v>
      </c>
      <c r="G62" s="186">
        <f>Tabelle0!$C$222</f>
        <v>2881594</v>
      </c>
      <c r="H62" s="186">
        <f t="shared" ref="H62" si="43">F62+G62</f>
        <v>3255550</v>
      </c>
      <c r="I62" s="171">
        <f>H62/H61-1</f>
        <v>2.0390252923135677E-2</v>
      </c>
      <c r="K62">
        <v>2022</v>
      </c>
      <c r="L62" s="198">
        <f t="shared" ref="L62" si="44">B62*1000/H62</f>
        <v>1.1908310423737924</v>
      </c>
      <c r="M62" s="186">
        <f t="shared" ref="M62" si="45">H62*L$10</f>
        <v>21216882.579385877</v>
      </c>
      <c r="N62" s="186">
        <f t="shared" ref="N62" si="46">B$10/H$10*H62</f>
        <v>21216.882579385878</v>
      </c>
      <c r="O62" s="186">
        <f t="shared" ref="O62" si="47">B62/H62*H$10</f>
        <v>65.889872405584313</v>
      </c>
      <c r="P62" s="184">
        <f t="shared" ref="P62" si="48">O62/O$10</f>
        <v>0.18272288520683391</v>
      </c>
    </row>
    <row r="63" spans="1:16">
      <c r="A63">
        <v>2023</v>
      </c>
      <c r="B63" s="186">
        <v>4121.16</v>
      </c>
      <c r="C63" s="171">
        <f>B63/B62-1</f>
        <v>6.302862404915377E-2</v>
      </c>
      <c r="E63" t="s">
        <v>284</v>
      </c>
      <c r="F63" s="186">
        <f>Tabelle0!$B$234</f>
        <v>369440</v>
      </c>
      <c r="G63" s="186">
        <f>Tabelle0!$C$234</f>
        <v>2626841</v>
      </c>
      <c r="H63" s="186">
        <f t="shared" ref="H63" si="49">F63+G63</f>
        <v>2996281</v>
      </c>
      <c r="I63" s="171">
        <f>H63/H62-1</f>
        <v>-7.9639077882385445E-2</v>
      </c>
      <c r="K63">
        <v>2023</v>
      </c>
      <c r="L63" s="198">
        <f t="shared" ref="L63" si="50">B63*1000/H63</f>
        <v>1.3754250686100535</v>
      </c>
      <c r="M63" s="186">
        <f t="shared" ref="M63" si="51">H63*L$10</f>
        <v>19527189.615224738</v>
      </c>
      <c r="N63" s="186">
        <f t="shared" ref="N63" si="52">B$10/H$10*H63</f>
        <v>19527.189615224739</v>
      </c>
      <c r="O63" s="186">
        <f t="shared" ref="O63" si="53">B63/H63*H$10</f>
        <v>76.103644471262882</v>
      </c>
      <c r="P63" s="184">
        <f t="shared" ref="P63" si="54">O63/O$10</f>
        <v>0.21104726697521597</v>
      </c>
    </row>
  </sheetData>
  <sortState xmlns:xlrd2="http://schemas.microsoft.com/office/spreadsheetml/2017/richdata2" ref="A69:B88">
    <sortCondition ref="A69:A88"/>
  </sortState>
  <mergeCells count="9">
    <mergeCell ref="A6:C6"/>
    <mergeCell ref="A2:H2"/>
    <mergeCell ref="K3:P3"/>
    <mergeCell ref="A5:C5"/>
    <mergeCell ref="A3:C3"/>
    <mergeCell ref="E5:I5"/>
    <mergeCell ref="A4:C4"/>
    <mergeCell ref="E3:I3"/>
    <mergeCell ref="E4:I4"/>
  </mergeCells>
  <phoneticPr fontId="7" type="noConversion"/>
  <hyperlinks>
    <hyperlink ref="E5" r:id="rId1" xr:uid="{00000000-0004-0000-0700-000000000000}"/>
    <hyperlink ref="A5" r:id="rId2" display="https://www.destatis.de/DE/Themen/Wirtschaft/Volkswirtschaftliche-Gesamtrechnungen-Inlandsprodukt/Publikationen/Downloads-Inlandsprodukt/inlandsprodukt-lange-reihen-xlsx-2180150.xlsx?https://www.destatis.de/DE/Themen/Wirtschaft/Volkswirtschaftliche-Gesamtrechnungen-Inlandsprodukt/Publikationen/Downloads-Inlandsprodukt/inlandsprodukt-lange-reihen-xlsx-2180150.xlsx?https://www.destatis.de/DE/Themen/Wirtschaft/Volkswirtschaftliche-Gesamtrechnungen-Inlandsprodukt/Publikationen/Downloads-Inlandsprodukt/inlandsprodukt-lange-reihen-xlsx-2180150.xlsx" xr:uid="{00000000-0004-0000-0700-000001000000}"/>
    <hyperlink ref="A5:C5" r:id="rId3" display="https://www.destatis.de/DE/Themen/Wirtschaft/Volkswirtschaftliche-Gesamtrechnungen-Inlandsprodukt/Publikationen/Downloads-Inlandsprodukt/inlandsprodukt-lange-reihen-xlsx-2180150.xlsx" xr:uid="{8D3ADB33-7189-4B9F-B8F7-0B18E9639146}"/>
  </hyperlinks>
  <pageMargins left="0.74791666666666667" right="0.74791666666666667" top="0.98402777777777783" bottom="0.98402777777777783" header="0.51180555555555562" footer="0.51180555555555562"/>
  <pageSetup paperSize="9" firstPageNumber="0" orientation="portrait" horizontalDpi="300" verticalDpi="300" r:id="rId4"/>
  <headerFooter alignWithMargins="0"/>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3"/>
  <sheetViews>
    <sheetView zoomScaleNormal="100" workbookViewId="0">
      <pane ySplit="10" topLeftCell="A216" activePane="bottomLeft" state="frozen"/>
      <selection sqref="A1:D1"/>
      <selection pane="bottomLeft" activeCell="A233" sqref="A233"/>
    </sheetView>
  </sheetViews>
  <sheetFormatPr baseColWidth="10" defaultRowHeight="14.25"/>
  <cols>
    <col min="1" max="1" width="11.19921875" customWidth="1"/>
    <col min="2" max="2" width="25.69921875" customWidth="1"/>
    <col min="3" max="3" width="25.5" customWidth="1"/>
    <col min="4" max="4" width="23" customWidth="1"/>
    <col min="5" max="5" width="52.09765625" customWidth="1"/>
  </cols>
  <sheetData>
    <row r="1" spans="1:5" ht="22.5">
      <c r="A1" s="28" t="s">
        <v>86</v>
      </c>
      <c r="B1" s="28"/>
      <c r="C1" s="28"/>
      <c r="D1" s="69"/>
      <c r="E1" s="69"/>
    </row>
    <row r="2" spans="1:5" ht="83.25" customHeight="1">
      <c r="A2" s="69"/>
      <c r="B2" s="291" t="s">
        <v>83</v>
      </c>
      <c r="C2" s="291"/>
      <c r="D2" s="291"/>
      <c r="E2" s="142" t="s">
        <v>117</v>
      </c>
    </row>
    <row r="3" spans="1:5">
      <c r="A3" s="69"/>
      <c r="B3" s="288" t="s">
        <v>81</v>
      </c>
      <c r="C3" s="288"/>
      <c r="D3" s="288"/>
      <c r="E3" s="70"/>
    </row>
    <row r="4" spans="1:5">
      <c r="A4" s="69"/>
      <c r="B4" s="288" t="s">
        <v>91</v>
      </c>
      <c r="C4" s="288"/>
      <c r="D4" s="288"/>
      <c r="E4" s="70"/>
    </row>
    <row r="5" spans="1:5">
      <c r="A5" s="71">
        <f>MAX(A11:A300)</f>
        <v>45107</v>
      </c>
      <c r="B5" s="288" t="s">
        <v>82</v>
      </c>
      <c r="C5" s="288"/>
      <c r="D5" s="288"/>
      <c r="E5" s="70"/>
    </row>
    <row r="6" spans="1:5">
      <c r="A6" s="251">
        <f ca="1">INDIRECT("D"&amp;YEAR(A5)*12+MONTH(A5)-24049)</f>
        <v>11894.027385036661</v>
      </c>
      <c r="B6" s="70"/>
      <c r="C6" s="70"/>
      <c r="D6" s="70"/>
      <c r="E6" s="70"/>
    </row>
    <row r="7" spans="1:5" ht="21" thickBot="1">
      <c r="B7" s="31" t="s">
        <v>85</v>
      </c>
      <c r="C7" s="31" t="s">
        <v>84</v>
      </c>
      <c r="D7" s="31" t="s">
        <v>80</v>
      </c>
      <c r="E7" s="31" t="s">
        <v>170</v>
      </c>
    </row>
    <row r="8" spans="1:5" ht="15" thickTop="1">
      <c r="B8" s="29" t="s">
        <v>77</v>
      </c>
      <c r="C8" s="29" t="s">
        <v>77</v>
      </c>
      <c r="D8" s="289" t="s">
        <v>168</v>
      </c>
      <c r="E8" s="289" t="s">
        <v>169</v>
      </c>
    </row>
    <row r="9" spans="1:5">
      <c r="B9" s="29" t="s">
        <v>78</v>
      </c>
      <c r="C9" s="29" t="s">
        <v>274</v>
      </c>
      <c r="D9" s="290"/>
      <c r="E9" s="290"/>
    </row>
    <row r="10" spans="1:5">
      <c r="B10" t="s">
        <v>159</v>
      </c>
      <c r="E10" s="17" t="s">
        <v>151</v>
      </c>
    </row>
    <row r="11" spans="1:5">
      <c r="A11" s="32">
        <v>38336</v>
      </c>
      <c r="B11" s="143">
        <f>Tabelle0!O6</f>
        <v>1644500</v>
      </c>
      <c r="C11" s="144">
        <f>Tabelle1b!G7</f>
        <v>82501000</v>
      </c>
      <c r="D11" s="143">
        <f>60*51000000*B11/13000/C11</f>
        <v>4691.9431279620849</v>
      </c>
      <c r="E11" s="143">
        <f>D11*2</f>
        <v>9383.8862559241697</v>
      </c>
    </row>
    <row r="12" spans="1:5">
      <c r="A12" s="32">
        <v>38367</v>
      </c>
      <c r="B12" s="143">
        <f>Tabelle0!O7</f>
        <v>1660300</v>
      </c>
      <c r="C12" s="144">
        <f>Tabelle1b!G8</f>
        <v>82501000</v>
      </c>
      <c r="D12" s="143">
        <f t="shared" ref="D12:D75" si="0">60*51000000*B12/13000/C12</f>
        <v>4737.0223018275765</v>
      </c>
      <c r="E12" s="143">
        <f t="shared" ref="E12:E51" si="1">D12*2</f>
        <v>9474.044603655153</v>
      </c>
    </row>
    <row r="13" spans="1:5">
      <c r="A13" s="32">
        <v>38398</v>
      </c>
      <c r="B13" s="143">
        <f>Tabelle0!O8</f>
        <v>1668200</v>
      </c>
      <c r="C13" s="144">
        <f>Tabelle1b!G9</f>
        <v>82501000</v>
      </c>
      <c r="D13" s="143">
        <f t="shared" si="0"/>
        <v>4759.5618887603223</v>
      </c>
      <c r="E13" s="143">
        <f t="shared" si="1"/>
        <v>9519.1237775206446</v>
      </c>
    </row>
    <row r="14" spans="1:5">
      <c r="A14" s="32">
        <v>38426</v>
      </c>
      <c r="B14" s="143">
        <f>Tabelle0!O9</f>
        <v>1663200</v>
      </c>
      <c r="C14" s="144">
        <f>Tabelle1b!G10</f>
        <v>82501000</v>
      </c>
      <c r="D14" s="143">
        <f t="shared" si="0"/>
        <v>4745.2963274104841</v>
      </c>
      <c r="E14" s="143">
        <f t="shared" si="1"/>
        <v>9490.5926548209682</v>
      </c>
    </row>
    <row r="15" spans="1:5">
      <c r="A15" s="32">
        <v>38457</v>
      </c>
      <c r="B15" s="143">
        <f>Tabelle0!O10</f>
        <v>1677600</v>
      </c>
      <c r="C15" s="144">
        <f>Tabelle1b!G11</f>
        <v>82501000</v>
      </c>
      <c r="D15" s="143">
        <f t="shared" si="0"/>
        <v>4786.3811440980207</v>
      </c>
      <c r="E15" s="143">
        <f t="shared" si="1"/>
        <v>9572.7622881960415</v>
      </c>
    </row>
    <row r="16" spans="1:5">
      <c r="A16" s="32">
        <v>38487</v>
      </c>
      <c r="B16" s="143">
        <f>Tabelle0!O11</f>
        <v>1688200</v>
      </c>
      <c r="C16" s="144">
        <f>Tabelle1b!G12</f>
        <v>82501000</v>
      </c>
      <c r="D16" s="143">
        <f t="shared" si="0"/>
        <v>4816.6241341596788</v>
      </c>
      <c r="E16" s="143">
        <f t="shared" si="1"/>
        <v>9633.2482683193575</v>
      </c>
    </row>
    <row r="17" spans="1:5">
      <c r="A17" s="32">
        <v>38518</v>
      </c>
      <c r="B17" s="143">
        <f>Tabelle0!O12</f>
        <v>1697800</v>
      </c>
      <c r="C17" s="144">
        <f>Tabelle1b!G13</f>
        <v>82501000</v>
      </c>
      <c r="D17" s="143">
        <f t="shared" si="0"/>
        <v>4844.0140119513699</v>
      </c>
      <c r="E17" s="143">
        <f t="shared" si="1"/>
        <v>9688.0280239027397</v>
      </c>
    </row>
    <row r="18" spans="1:5">
      <c r="A18" s="32">
        <v>38548</v>
      </c>
      <c r="B18" s="143">
        <f>Tabelle0!O13</f>
        <v>1699300</v>
      </c>
      <c r="C18" s="144">
        <f>Tabelle1b!G14</f>
        <v>82501000</v>
      </c>
      <c r="D18" s="143">
        <f t="shared" si="0"/>
        <v>4848.2936803563216</v>
      </c>
      <c r="E18" s="143">
        <f t="shared" si="1"/>
        <v>9696.5873607126432</v>
      </c>
    </row>
    <row r="19" spans="1:5">
      <c r="A19" s="32">
        <v>38579</v>
      </c>
      <c r="B19" s="143">
        <f>Tabelle0!O14</f>
        <v>1707300</v>
      </c>
      <c r="C19" s="144">
        <f>Tabelle1b!G15</f>
        <v>82501000</v>
      </c>
      <c r="D19" s="143">
        <f t="shared" si="0"/>
        <v>4871.1185785160651</v>
      </c>
      <c r="E19" s="143">
        <f t="shared" si="1"/>
        <v>9742.2371570321302</v>
      </c>
    </row>
    <row r="20" spans="1:5">
      <c r="A20" s="32">
        <v>38610</v>
      </c>
      <c r="B20" s="143">
        <f>Tabelle0!O15</f>
        <v>1714500</v>
      </c>
      <c r="C20" s="144">
        <f>Tabelle1b!G16</f>
        <v>82501000</v>
      </c>
      <c r="D20" s="143">
        <f t="shared" si="0"/>
        <v>4891.6609868598334</v>
      </c>
      <c r="E20" s="143">
        <f t="shared" si="1"/>
        <v>9783.3219737196669</v>
      </c>
    </row>
    <row r="21" spans="1:5">
      <c r="A21" s="32">
        <v>38640</v>
      </c>
      <c r="B21" s="143">
        <f>Tabelle0!O16</f>
        <v>1722700</v>
      </c>
      <c r="C21" s="144">
        <f>Tabelle1b!G17</f>
        <v>82501000</v>
      </c>
      <c r="D21" s="143">
        <f t="shared" si="0"/>
        <v>4915.0565074735687</v>
      </c>
      <c r="E21" s="143">
        <f t="shared" si="1"/>
        <v>9830.1130149471373</v>
      </c>
    </row>
    <row r="22" spans="1:5">
      <c r="A22" s="32">
        <v>38671</v>
      </c>
      <c r="B22" s="143">
        <f>Tabelle0!O17</f>
        <v>1738200</v>
      </c>
      <c r="C22" s="144">
        <f>Tabelle1b!G18</f>
        <v>82501000</v>
      </c>
      <c r="D22" s="143">
        <f t="shared" si="0"/>
        <v>4959.2797476580699</v>
      </c>
      <c r="E22" s="143">
        <f t="shared" si="1"/>
        <v>9918.5594953161399</v>
      </c>
    </row>
    <row r="23" spans="1:5">
      <c r="A23" s="32">
        <v>38701</v>
      </c>
      <c r="B23" s="143">
        <f>Tabelle0!O18</f>
        <v>1737100</v>
      </c>
      <c r="C23" s="144">
        <f>Tabelle1b!G19</f>
        <v>82438000</v>
      </c>
      <c r="D23" s="143">
        <f t="shared" si="0"/>
        <v>4959.9288602903434</v>
      </c>
      <c r="E23" s="143">
        <f t="shared" si="1"/>
        <v>9919.8577205806869</v>
      </c>
    </row>
    <row r="24" spans="1:5">
      <c r="A24" s="32">
        <v>38732</v>
      </c>
      <c r="B24" s="143">
        <f>Tabelle0!O19</f>
        <v>1742100</v>
      </c>
      <c r="C24" s="144">
        <f>Tabelle1b!G20</f>
        <v>82438000</v>
      </c>
      <c r="D24" s="143">
        <f t="shared" si="0"/>
        <v>4974.2053235345165</v>
      </c>
      <c r="E24" s="143">
        <f t="shared" si="1"/>
        <v>9948.4106470690331</v>
      </c>
    </row>
    <row r="25" spans="1:5">
      <c r="A25" s="32">
        <v>38763</v>
      </c>
      <c r="B25" s="143">
        <f>Tabelle0!O20</f>
        <v>1741100</v>
      </c>
      <c r="C25" s="144">
        <f>Tabelle1b!G21</f>
        <v>82438000</v>
      </c>
      <c r="D25" s="143">
        <f t="shared" si="0"/>
        <v>4971.3500308856819</v>
      </c>
      <c r="E25" s="143">
        <f t="shared" si="1"/>
        <v>9942.7000617713638</v>
      </c>
    </row>
    <row r="26" spans="1:5">
      <c r="A26" s="32">
        <v>38791</v>
      </c>
      <c r="B26" s="143">
        <f>Tabelle0!O21</f>
        <v>1759500</v>
      </c>
      <c r="C26" s="144">
        <f>Tabelle1b!G22</f>
        <v>82438000</v>
      </c>
      <c r="D26" s="143">
        <f t="shared" si="0"/>
        <v>5023.8874156242364</v>
      </c>
      <c r="E26" s="143">
        <f t="shared" si="1"/>
        <v>10047.774831248473</v>
      </c>
    </row>
    <row r="27" spans="1:5">
      <c r="A27" s="32">
        <v>38822</v>
      </c>
      <c r="B27" s="143">
        <f>Tabelle0!O22</f>
        <v>1779200</v>
      </c>
      <c r="C27" s="144">
        <f>Tabelle1b!G23</f>
        <v>82438000</v>
      </c>
      <c r="D27" s="143">
        <f t="shared" si="0"/>
        <v>5080.1366808062749</v>
      </c>
      <c r="E27" s="143">
        <f t="shared" si="1"/>
        <v>10160.27336161255</v>
      </c>
    </row>
    <row r="28" spans="1:5">
      <c r="A28" s="32">
        <v>38852</v>
      </c>
      <c r="B28" s="143">
        <f>Tabelle0!O23</f>
        <v>1785800</v>
      </c>
      <c r="C28" s="144">
        <f>Tabelle1b!G24</f>
        <v>82438000</v>
      </c>
      <c r="D28" s="143">
        <f t="shared" si="0"/>
        <v>5098.9816122885823</v>
      </c>
      <c r="E28" s="143">
        <f t="shared" si="1"/>
        <v>10197.963224577165</v>
      </c>
    </row>
    <row r="29" spans="1:5">
      <c r="A29" s="32">
        <v>38883</v>
      </c>
      <c r="B29" s="143">
        <f>Tabelle0!O24</f>
        <v>1793300</v>
      </c>
      <c r="C29" s="144">
        <f>Tabelle1b!G25</f>
        <v>82438000</v>
      </c>
      <c r="D29" s="143">
        <f t="shared" si="0"/>
        <v>5120.3963071548405</v>
      </c>
      <c r="E29" s="143">
        <f t="shared" si="1"/>
        <v>10240.792614309681</v>
      </c>
    </row>
    <row r="30" spans="1:5">
      <c r="A30" s="32">
        <v>38913</v>
      </c>
      <c r="B30" s="143">
        <f>Tabelle0!O25</f>
        <v>1779400</v>
      </c>
      <c r="C30" s="144">
        <f>Tabelle1b!G26</f>
        <v>82438000</v>
      </c>
      <c r="D30" s="143">
        <f t="shared" si="0"/>
        <v>5080.7077393360423</v>
      </c>
      <c r="E30" s="143">
        <f t="shared" si="1"/>
        <v>10161.415478672085</v>
      </c>
    </row>
    <row r="31" spans="1:5">
      <c r="A31" s="32">
        <v>38944</v>
      </c>
      <c r="B31" s="143">
        <f>Tabelle0!O26</f>
        <v>1786400</v>
      </c>
      <c r="C31" s="144">
        <f>Tabelle1b!G27</f>
        <v>82438000</v>
      </c>
      <c r="D31" s="143">
        <f t="shared" si="0"/>
        <v>5100.6947878778828</v>
      </c>
      <c r="E31" s="143">
        <f t="shared" si="1"/>
        <v>10201.389575755766</v>
      </c>
    </row>
    <row r="32" spans="1:5">
      <c r="A32" s="32">
        <v>38975</v>
      </c>
      <c r="B32" s="143">
        <f>Tabelle0!O27</f>
        <v>1798600</v>
      </c>
      <c r="C32" s="144">
        <f>Tabelle1b!G28</f>
        <v>82438000</v>
      </c>
      <c r="D32" s="143">
        <f t="shared" si="0"/>
        <v>5135.529358193663</v>
      </c>
      <c r="E32" s="143">
        <f t="shared" si="1"/>
        <v>10271.058716387326</v>
      </c>
    </row>
    <row r="33" spans="1:5">
      <c r="A33" s="32">
        <v>39005</v>
      </c>
      <c r="B33" s="143">
        <f>Tabelle0!O28</f>
        <v>1791200</v>
      </c>
      <c r="C33" s="144">
        <f>Tabelle1b!G29</f>
        <v>82438000</v>
      </c>
      <c r="D33" s="143">
        <f t="shared" si="0"/>
        <v>5114.4001925922885</v>
      </c>
      <c r="E33" s="143">
        <f t="shared" si="1"/>
        <v>10228.800385184577</v>
      </c>
    </row>
    <row r="34" spans="1:5">
      <c r="A34" s="32">
        <v>39036</v>
      </c>
      <c r="B34" s="143">
        <f>Tabelle0!O29</f>
        <v>1816500</v>
      </c>
      <c r="C34" s="144">
        <f>Tabelle1b!G30</f>
        <v>82438000</v>
      </c>
      <c r="D34" s="143">
        <f t="shared" si="0"/>
        <v>5186.6390966078006</v>
      </c>
      <c r="E34" s="143">
        <f t="shared" si="1"/>
        <v>10373.278193215601</v>
      </c>
    </row>
    <row r="35" spans="1:5">
      <c r="A35" s="32">
        <v>39066</v>
      </c>
      <c r="B35" s="143">
        <f>Tabelle0!O30</f>
        <v>1833700</v>
      </c>
      <c r="C35" s="144">
        <f>Tabelle1b!G31</f>
        <v>82438000</v>
      </c>
      <c r="D35" s="143">
        <f t="shared" si="0"/>
        <v>5235.750130167753</v>
      </c>
      <c r="E35" s="143">
        <f t="shared" si="1"/>
        <v>10471.500260335506</v>
      </c>
    </row>
    <row r="36" spans="1:5">
      <c r="A36" s="32">
        <v>39097</v>
      </c>
      <c r="B36" s="143">
        <f>Tabelle0!O31</f>
        <v>1837900</v>
      </c>
      <c r="C36" s="144">
        <f>Tabelle1b!G32</f>
        <v>82314900</v>
      </c>
      <c r="D36" s="143">
        <f t="shared" si="0"/>
        <v>5255.5902347616857</v>
      </c>
      <c r="E36" s="143">
        <f t="shared" si="1"/>
        <v>10511.180469523371</v>
      </c>
    </row>
    <row r="37" spans="1:5">
      <c r="A37" s="32">
        <v>39128</v>
      </c>
      <c r="B37" s="143">
        <f>Tabelle0!O32</f>
        <v>1843000</v>
      </c>
      <c r="C37" s="144">
        <f>Tabelle1b!G33</f>
        <v>82314900</v>
      </c>
      <c r="D37" s="143">
        <f t="shared" si="0"/>
        <v>5270.1740043885875</v>
      </c>
      <c r="E37" s="143">
        <f t="shared" si="1"/>
        <v>10540.348008777175</v>
      </c>
    </row>
    <row r="38" spans="1:5">
      <c r="A38" s="32">
        <v>39156</v>
      </c>
      <c r="B38" s="143">
        <f>Tabelle0!O33</f>
        <v>1860300</v>
      </c>
      <c r="C38" s="144">
        <f>Tabelle1b!G34</f>
        <v>82314900</v>
      </c>
      <c r="D38" s="143">
        <f t="shared" si="0"/>
        <v>5319.6444386131798</v>
      </c>
      <c r="E38" s="143">
        <f t="shared" si="1"/>
        <v>10639.28887722636</v>
      </c>
    </row>
    <row r="39" spans="1:5">
      <c r="A39" s="32">
        <f>Tabelle0!$A34</f>
        <v>39187</v>
      </c>
      <c r="B39" s="143">
        <f>Tabelle0!O34</f>
        <v>1871400</v>
      </c>
      <c r="C39" s="144">
        <f>Tabelle1b!G35</f>
        <v>82314900</v>
      </c>
      <c r="D39" s="143">
        <f t="shared" si="0"/>
        <v>5351.3855842717321</v>
      </c>
      <c r="E39" s="143">
        <f t="shared" si="1"/>
        <v>10702.771168543464</v>
      </c>
    </row>
    <row r="40" spans="1:5">
      <c r="A40" s="32">
        <f>Tabelle0!$A35</f>
        <v>39217</v>
      </c>
      <c r="B40" s="143">
        <f>Tabelle0!O35</f>
        <v>1881700</v>
      </c>
      <c r="C40" s="144">
        <f>Tabelle1b!G36</f>
        <v>82314900</v>
      </c>
      <c r="D40" s="143">
        <f t="shared" si="0"/>
        <v>5380.8390797927323</v>
      </c>
      <c r="E40" s="143">
        <f t="shared" si="1"/>
        <v>10761.678159585465</v>
      </c>
    </row>
    <row r="41" spans="1:5">
      <c r="A41" s="32">
        <f>Tabelle0!$A36</f>
        <v>39248</v>
      </c>
      <c r="B41" s="143">
        <f>Tabelle0!O36</f>
        <v>1907700</v>
      </c>
      <c r="C41" s="144">
        <f>Tabelle1b!G37</f>
        <v>82314900</v>
      </c>
      <c r="D41" s="143">
        <f t="shared" si="0"/>
        <v>5455.1877092632167</v>
      </c>
      <c r="E41" s="143">
        <f t="shared" si="1"/>
        <v>10910.375418526433</v>
      </c>
    </row>
    <row r="42" spans="1:5">
      <c r="A42" s="32">
        <f>Tabelle0!$A37</f>
        <v>39278</v>
      </c>
      <c r="B42" s="143">
        <f>Tabelle0!O37</f>
        <v>1914000</v>
      </c>
      <c r="C42" s="144">
        <f>Tabelle1b!G38</f>
        <v>82314900</v>
      </c>
      <c r="D42" s="143">
        <f t="shared" si="0"/>
        <v>5473.2029540964504</v>
      </c>
      <c r="E42" s="143">
        <f t="shared" si="1"/>
        <v>10946.405908192901</v>
      </c>
    </row>
    <row r="43" spans="1:5">
      <c r="A43" s="32">
        <f>Tabelle0!$A38</f>
        <v>39309</v>
      </c>
      <c r="B43" s="143">
        <f>Tabelle0!O38</f>
        <v>1927900</v>
      </c>
      <c r="C43" s="144">
        <f>Tabelle1b!G39</f>
        <v>82314900</v>
      </c>
      <c r="D43" s="143">
        <f t="shared" si="0"/>
        <v>5512.95087523644</v>
      </c>
      <c r="E43" s="143">
        <f t="shared" si="1"/>
        <v>11025.90175047288</v>
      </c>
    </row>
    <row r="44" spans="1:5">
      <c r="A44" s="32">
        <f>Tabelle0!$A39</f>
        <v>39340</v>
      </c>
      <c r="B44" s="143">
        <f>Tabelle0!O39</f>
        <v>1955262</v>
      </c>
      <c r="C44" s="144">
        <f>Tabelle1b!G40</f>
        <v>82314900</v>
      </c>
      <c r="D44" s="143">
        <f t="shared" si="0"/>
        <v>5591.1942290661091</v>
      </c>
      <c r="E44" s="143">
        <f t="shared" si="1"/>
        <v>11182.388458132218</v>
      </c>
    </row>
    <row r="45" spans="1:5">
      <c r="A45" s="32">
        <f>Tabelle0!$A40</f>
        <v>39370</v>
      </c>
      <c r="B45" s="143">
        <f>Tabelle0!O40</f>
        <v>1950192</v>
      </c>
      <c r="C45" s="144">
        <f>Tabelle1b!G41</f>
        <v>82314900</v>
      </c>
      <c r="D45" s="143">
        <f t="shared" si="0"/>
        <v>5576.6962463193649</v>
      </c>
      <c r="E45" s="143">
        <f t="shared" si="1"/>
        <v>11153.39249263873</v>
      </c>
    </row>
    <row r="46" spans="1:5">
      <c r="A46" s="32">
        <f>Tabelle0!$A41</f>
        <v>39401</v>
      </c>
      <c r="B46" s="143">
        <f>Tabelle0!O41</f>
        <v>1999372</v>
      </c>
      <c r="C46" s="144">
        <f>Tabelle1b!G42</f>
        <v>82314900</v>
      </c>
      <c r="D46" s="143">
        <f t="shared" si="0"/>
        <v>5717.3295385254578</v>
      </c>
      <c r="E46" s="143">
        <f t="shared" si="1"/>
        <v>11434.659077050916</v>
      </c>
    </row>
    <row r="47" spans="1:5">
      <c r="A47" s="32">
        <f>Tabelle0!$A42</f>
        <v>39446</v>
      </c>
      <c r="B47" s="143">
        <f>Tabelle0!O42</f>
        <v>2029135</v>
      </c>
      <c r="C47" s="144">
        <f>Tabelle1b!G43</f>
        <v>82314900</v>
      </c>
      <c r="D47" s="143">
        <f t="shared" si="0"/>
        <v>5802.4387023304598</v>
      </c>
      <c r="E47" s="143">
        <f t="shared" si="1"/>
        <v>11604.87740466092</v>
      </c>
    </row>
    <row r="48" spans="1:5">
      <c r="A48" s="32">
        <f>Tabelle0!$A43</f>
        <v>39478</v>
      </c>
      <c r="B48" s="143">
        <f>Tabelle0!O43</f>
        <v>2039537</v>
      </c>
      <c r="C48" s="144">
        <f>Tabelle1b!G44</f>
        <v>82217837</v>
      </c>
      <c r="D48" s="143">
        <f t="shared" si="0"/>
        <v>5839.0691098780953</v>
      </c>
      <c r="E48" s="143">
        <f t="shared" si="1"/>
        <v>11678.138219756191</v>
      </c>
    </row>
    <row r="49" spans="1:5">
      <c r="A49" s="32">
        <f>Tabelle0!$A44</f>
        <v>39507</v>
      </c>
      <c r="B49" s="143">
        <f>Tabelle0!O44</f>
        <v>2056552</v>
      </c>
      <c r="C49" s="144">
        <f>Tabelle1b!G45</f>
        <v>82217837</v>
      </c>
      <c r="D49" s="143">
        <f t="shared" si="0"/>
        <v>5887.7820093766459</v>
      </c>
      <c r="E49" s="143">
        <f t="shared" si="1"/>
        <v>11775.564018753292</v>
      </c>
    </row>
    <row r="50" spans="1:5">
      <c r="A50" s="32">
        <f>Tabelle0!$A45</f>
        <v>39538</v>
      </c>
      <c r="B50" s="143">
        <f>Tabelle0!O45</f>
        <v>2062536</v>
      </c>
      <c r="C50" s="144">
        <f>Tabelle1b!G46</f>
        <v>82217837</v>
      </c>
      <c r="D50" s="143">
        <f t="shared" si="0"/>
        <v>5904.9138336845699</v>
      </c>
      <c r="E50" s="143">
        <f t="shared" si="1"/>
        <v>11809.82766736914</v>
      </c>
    </row>
    <row r="51" spans="1:5">
      <c r="A51" s="32">
        <f>Tabelle0!$A46</f>
        <v>39568</v>
      </c>
      <c r="B51" s="143">
        <f>Tabelle0!O46</f>
        <v>2085531</v>
      </c>
      <c r="C51" s="144">
        <f>Tabelle1b!G47</f>
        <v>82217837</v>
      </c>
      <c r="D51" s="143">
        <f t="shared" si="0"/>
        <v>5970.7471057368284</v>
      </c>
      <c r="E51" s="143">
        <f t="shared" si="1"/>
        <v>11941.494211473657</v>
      </c>
    </row>
    <row r="52" spans="1:5">
      <c r="A52" s="32">
        <f>Tabelle0!$A47</f>
        <v>39599</v>
      </c>
      <c r="B52" s="143">
        <f>Tabelle0!O47</f>
        <v>2099618</v>
      </c>
      <c r="C52" s="144">
        <f>Tabelle1b!G48</f>
        <v>82217837</v>
      </c>
      <c r="D52" s="143">
        <f t="shared" si="0"/>
        <v>6011.0773211488813</v>
      </c>
      <c r="E52" s="145" t="s">
        <v>171</v>
      </c>
    </row>
    <row r="53" spans="1:5">
      <c r="A53" s="32">
        <f>Tabelle0!$A48</f>
        <v>39629</v>
      </c>
      <c r="B53" s="143">
        <f>Tabelle0!O48</f>
        <v>2107193</v>
      </c>
      <c r="C53" s="144">
        <f>Tabelle1b!G49</f>
        <v>82217837</v>
      </c>
      <c r="D53" s="143">
        <f t="shared" si="0"/>
        <v>6032.7640806964291</v>
      </c>
      <c r="E53" s="145" t="s">
        <v>128</v>
      </c>
    </row>
    <row r="54" spans="1:5">
      <c r="A54" s="32">
        <f>Tabelle0!$A49</f>
        <v>39659</v>
      </c>
      <c r="B54" s="143">
        <f>Tabelle0!O49</f>
        <v>2110839</v>
      </c>
      <c r="C54" s="144">
        <f>Tabelle1b!G50</f>
        <v>82217837</v>
      </c>
      <c r="D54" s="143">
        <f t="shared" si="0"/>
        <v>6043.2023546647924</v>
      </c>
      <c r="E54" s="143">
        <f t="shared" ref="E54:E89" si="2">D54*2</f>
        <v>12086.404709329585</v>
      </c>
    </row>
    <row r="55" spans="1:5">
      <c r="A55" s="32">
        <f>Tabelle0!$A50</f>
        <v>39690</v>
      </c>
      <c r="B55" s="143">
        <f>Tabelle0!O50</f>
        <v>2126675</v>
      </c>
      <c r="C55" s="144">
        <f>Tabelle1b!G51</f>
        <v>82217837</v>
      </c>
      <c r="D55" s="143">
        <f t="shared" si="0"/>
        <v>6088.5398496080225</v>
      </c>
      <c r="E55" s="143">
        <f t="shared" si="2"/>
        <v>12177.079699216045</v>
      </c>
    </row>
    <row r="56" spans="1:5">
      <c r="A56" s="32">
        <f>Tabelle0!$A51</f>
        <v>39721</v>
      </c>
      <c r="B56" s="143">
        <f>Tabelle0!O51</f>
        <v>2146537</v>
      </c>
      <c r="C56" s="144">
        <f>Tabelle1b!G52</f>
        <v>82217837</v>
      </c>
      <c r="D56" s="143">
        <f t="shared" si="0"/>
        <v>6145.4035351701859</v>
      </c>
      <c r="E56" s="143">
        <f t="shared" si="2"/>
        <v>12290.807070340372</v>
      </c>
    </row>
    <row r="57" spans="1:5">
      <c r="A57" s="32">
        <f>Tabelle0!$A52</f>
        <v>39751</v>
      </c>
      <c r="B57" s="143">
        <f>Tabelle0!O52</f>
        <v>2198989</v>
      </c>
      <c r="C57" s="144">
        <f>Tabelle1b!G53</f>
        <v>82217837</v>
      </c>
      <c r="D57" s="143">
        <f t="shared" si="0"/>
        <v>6295.5703882115022</v>
      </c>
      <c r="E57" s="143">
        <f t="shared" si="2"/>
        <v>12591.140776423004</v>
      </c>
    </row>
    <row r="58" spans="1:5">
      <c r="A58" s="32">
        <f>Tabelle0!$A53</f>
        <v>39782</v>
      </c>
      <c r="B58" s="143">
        <f>Tabelle0!O53</f>
        <v>2230480</v>
      </c>
      <c r="C58" s="144">
        <f>Tabelle1b!G54</f>
        <v>82217837</v>
      </c>
      <c r="D58" s="143">
        <f t="shared" si="0"/>
        <v>6385.7271862196631</v>
      </c>
      <c r="E58" s="143">
        <f t="shared" si="2"/>
        <v>12771.454372439326</v>
      </c>
    </row>
    <row r="59" spans="1:5">
      <c r="A59" s="32">
        <f>Tabelle0!$A54</f>
        <v>39812</v>
      </c>
      <c r="B59" s="143">
        <f>Tabelle0!O54</f>
        <v>2230099</v>
      </c>
      <c r="C59" s="144">
        <f>Tabelle1b!G55</f>
        <v>82217837</v>
      </c>
      <c r="D59" s="143">
        <f t="shared" si="0"/>
        <v>6384.6364066305387</v>
      </c>
      <c r="E59" s="143">
        <f t="shared" si="2"/>
        <v>12769.272813261077</v>
      </c>
    </row>
    <row r="60" spans="1:5">
      <c r="A60" s="32">
        <f>Tabelle0!$A55</f>
        <v>39843</v>
      </c>
      <c r="B60" s="143">
        <f>Tabelle0!O55</f>
        <v>2220718</v>
      </c>
      <c r="C60" s="144">
        <f>Tabelle1b!G56</f>
        <v>82002356</v>
      </c>
      <c r="D60" s="143">
        <f t="shared" si="0"/>
        <v>6374.485780721865</v>
      </c>
      <c r="E60" s="143">
        <f t="shared" si="2"/>
        <v>12748.97156144373</v>
      </c>
    </row>
    <row r="61" spans="1:5">
      <c r="A61" s="32">
        <f>Tabelle0!$A56</f>
        <v>39872</v>
      </c>
      <c r="B61" s="143">
        <f>Tabelle0!O56</f>
        <v>2229960</v>
      </c>
      <c r="C61" s="144">
        <f>Tabelle1b!G57</f>
        <v>82002356</v>
      </c>
      <c r="D61" s="143">
        <f t="shared" si="0"/>
        <v>6401.0145869842681</v>
      </c>
      <c r="E61" s="143">
        <f t="shared" si="2"/>
        <v>12802.029173968536</v>
      </c>
    </row>
    <row r="62" spans="1:5">
      <c r="A62" s="32">
        <f>Tabelle0!$A57</f>
        <v>39902</v>
      </c>
      <c r="B62" s="143">
        <f>Tabelle0!O57</f>
        <v>2207579</v>
      </c>
      <c r="C62" s="144">
        <f>Tabelle1b!G58</f>
        <v>82002356</v>
      </c>
      <c r="D62" s="143">
        <f t="shared" si="0"/>
        <v>6336.7707855388189</v>
      </c>
      <c r="E62" s="143">
        <f t="shared" si="2"/>
        <v>12673.541571077638</v>
      </c>
    </row>
    <row r="63" spans="1:5">
      <c r="A63" s="32">
        <f>Tabelle0!$A58</f>
        <v>39933</v>
      </c>
      <c r="B63" s="143">
        <f>Tabelle0!O58</f>
        <v>2235542</v>
      </c>
      <c r="C63" s="144">
        <f>Tabelle1b!G59</f>
        <v>82002356</v>
      </c>
      <c r="D63" s="143">
        <f t="shared" si="0"/>
        <v>6417.0375037292088</v>
      </c>
      <c r="E63" s="143">
        <f t="shared" si="2"/>
        <v>12834.075007458418</v>
      </c>
    </row>
    <row r="64" spans="1:5">
      <c r="A64" s="32">
        <f>Tabelle0!$A59</f>
        <v>39963</v>
      </c>
      <c r="B64" s="143">
        <f>Tabelle0!O59</f>
        <v>2224346</v>
      </c>
      <c r="C64" s="144">
        <f>Tabelle1b!G60</f>
        <v>82002356</v>
      </c>
      <c r="D64" s="143">
        <f t="shared" si="0"/>
        <v>6384.899815467591</v>
      </c>
      <c r="E64" s="143">
        <f t="shared" si="2"/>
        <v>12769.799630935182</v>
      </c>
    </row>
    <row r="65" spans="1:5">
      <c r="A65" s="32">
        <f>Tabelle0!$A60</f>
        <v>39994</v>
      </c>
      <c r="B65" s="143">
        <f>Tabelle0!O60</f>
        <v>2208005</v>
      </c>
      <c r="C65" s="144">
        <f>Tabelle1b!G61</f>
        <v>82002356</v>
      </c>
      <c r="D65" s="143">
        <f t="shared" si="0"/>
        <v>6337.9936021875719</v>
      </c>
      <c r="E65" s="143">
        <f t="shared" si="2"/>
        <v>12675.987204375144</v>
      </c>
    </row>
    <row r="66" spans="1:5">
      <c r="A66" s="32">
        <f>Tabelle0!$A61</f>
        <v>40024</v>
      </c>
      <c r="B66" s="143">
        <f>Tabelle0!O61</f>
        <v>2186728</v>
      </c>
      <c r="C66" s="144">
        <f>Tabelle1b!G62</f>
        <v>82002356</v>
      </c>
      <c r="D66" s="143">
        <f t="shared" si="0"/>
        <v>6276.9187903670627</v>
      </c>
      <c r="E66" s="143">
        <f t="shared" si="2"/>
        <v>12553.837580734125</v>
      </c>
    </row>
    <row r="67" spans="1:5">
      <c r="A67" s="32">
        <f>Tabelle0!$A62</f>
        <v>40055</v>
      </c>
      <c r="B67" s="143">
        <f>Tabelle0!O62</f>
        <v>2174895</v>
      </c>
      <c r="C67" s="144">
        <f>Tabelle1b!G63</f>
        <v>82002356</v>
      </c>
      <c r="D67" s="143">
        <f t="shared" si="0"/>
        <v>6242.9526180555486</v>
      </c>
      <c r="E67" s="143">
        <f t="shared" si="2"/>
        <v>12485.905236111097</v>
      </c>
    </row>
    <row r="68" spans="1:5">
      <c r="A68" s="32">
        <f>Tabelle0!$A63</f>
        <v>40086</v>
      </c>
      <c r="B68" s="143">
        <f>Tabelle0!O63</f>
        <v>2184007</v>
      </c>
      <c r="C68" s="144">
        <f>Tabelle1b!G64</f>
        <v>82002356</v>
      </c>
      <c r="D68" s="143">
        <f t="shared" si="0"/>
        <v>6269.108264307768</v>
      </c>
      <c r="E68" s="143">
        <f t="shared" si="2"/>
        <v>12538.216528615536</v>
      </c>
    </row>
    <row r="69" spans="1:5">
      <c r="A69" s="32">
        <f>Tabelle0!$A64</f>
        <v>40116</v>
      </c>
      <c r="B69" s="143">
        <f>Tabelle0!O64</f>
        <v>2181246</v>
      </c>
      <c r="C69" s="144">
        <f>Tabelle1b!G65</f>
        <v>82002356</v>
      </c>
      <c r="D69" s="143">
        <f t="shared" si="0"/>
        <v>6261.1829197838024</v>
      </c>
      <c r="E69" s="143">
        <f t="shared" si="2"/>
        <v>12522.365839567605</v>
      </c>
    </row>
    <row r="70" spans="1:5">
      <c r="A70" s="32">
        <f>Tabelle0!$A65</f>
        <v>40147</v>
      </c>
      <c r="B70" s="143">
        <f>Tabelle0!O65</f>
        <v>2188343</v>
      </c>
      <c r="C70" s="144">
        <f>Tabelle1b!G66</f>
        <v>82002356</v>
      </c>
      <c r="D70" s="143">
        <f t="shared" si="0"/>
        <v>6281.5545858781834</v>
      </c>
      <c r="E70" s="143">
        <f t="shared" si="2"/>
        <v>12563.109171756367</v>
      </c>
    </row>
    <row r="71" spans="1:5">
      <c r="A71" s="32">
        <f>Tabelle0!$A66</f>
        <v>40177</v>
      </c>
      <c r="B71" s="143">
        <f>Tabelle0!O66</f>
        <v>2185729</v>
      </c>
      <c r="C71" s="144">
        <f>Tabelle1b!G67</f>
        <v>82002356</v>
      </c>
      <c r="D71" s="143">
        <f t="shared" si="0"/>
        <v>6274.0511992118863</v>
      </c>
      <c r="E71" s="143">
        <f t="shared" si="2"/>
        <v>12548.102398423773</v>
      </c>
    </row>
    <row r="72" spans="1:5">
      <c r="A72" s="32">
        <f>Tabelle0!$A67</f>
        <v>40208</v>
      </c>
      <c r="B72" s="143">
        <f>Tabelle0!O67</f>
        <v>2180960</v>
      </c>
      <c r="C72" s="144">
        <f>Tabelle1b!G68</f>
        <v>81802257</v>
      </c>
      <c r="D72" s="143">
        <f t="shared" si="0"/>
        <v>6275.6756304319424</v>
      </c>
      <c r="E72" s="143">
        <f t="shared" si="2"/>
        <v>12551.351260863885</v>
      </c>
    </row>
    <row r="73" spans="1:5">
      <c r="A73" s="32">
        <f>Tabelle0!$A68</f>
        <v>40237</v>
      </c>
      <c r="B73" s="143">
        <f>Tabelle0!O68</f>
        <v>2193116</v>
      </c>
      <c r="C73" s="144">
        <f>Tabelle1b!G69</f>
        <v>81802257</v>
      </c>
      <c r="D73" s="143">
        <f t="shared" si="0"/>
        <v>6310.6543154896826</v>
      </c>
      <c r="E73" s="143">
        <f t="shared" si="2"/>
        <v>12621.308630979365</v>
      </c>
    </row>
    <row r="74" spans="1:5">
      <c r="A74" s="32">
        <f>Tabelle0!$A69</f>
        <v>40267</v>
      </c>
      <c r="B74" s="143">
        <f>Tabelle0!O69</f>
        <v>2182058</v>
      </c>
      <c r="C74" s="144">
        <f>Tabelle1b!G70</f>
        <v>81802257</v>
      </c>
      <c r="D74" s="143">
        <f t="shared" si="0"/>
        <v>6278.8351069203763</v>
      </c>
      <c r="E74" s="143">
        <f t="shared" si="2"/>
        <v>12557.670213840753</v>
      </c>
    </row>
    <row r="75" spans="1:5">
      <c r="A75" s="32">
        <f>Tabelle0!$A70</f>
        <v>40298</v>
      </c>
      <c r="B75" s="143">
        <f>Tabelle0!O70</f>
        <v>2224794</v>
      </c>
      <c r="C75" s="144">
        <f>Tabelle1b!G71</f>
        <v>81802257</v>
      </c>
      <c r="D75" s="143">
        <f t="shared" si="0"/>
        <v>6401.8072264191924</v>
      </c>
      <c r="E75" s="143">
        <f t="shared" si="2"/>
        <v>12803.614452838385</v>
      </c>
    </row>
    <row r="76" spans="1:5">
      <c r="A76" s="32">
        <f>Tabelle0!$A71</f>
        <v>40328</v>
      </c>
      <c r="B76" s="143">
        <f>Tabelle0!O71</f>
        <v>2237275</v>
      </c>
      <c r="C76" s="144">
        <f>Tabelle1b!G72</f>
        <v>81802257</v>
      </c>
      <c r="D76" s="143">
        <f t="shared" ref="D76:D93" si="3">60*51000000*B76/13000/C76</f>
        <v>6437.7210934976447</v>
      </c>
      <c r="E76" s="143">
        <f t="shared" si="2"/>
        <v>12875.442186995289</v>
      </c>
    </row>
    <row r="77" spans="1:5">
      <c r="A77" s="32">
        <f>Tabelle0!$A72</f>
        <v>40359</v>
      </c>
      <c r="B77" s="143">
        <f>Tabelle0!O72</f>
        <v>2237397</v>
      </c>
      <c r="C77" s="144">
        <f>Tabelle1b!G73</f>
        <v>81802257</v>
      </c>
      <c r="D77" s="143">
        <f t="shared" si="3"/>
        <v>6438.0721464408043</v>
      </c>
      <c r="E77" s="143">
        <f t="shared" si="2"/>
        <v>12876.144292881609</v>
      </c>
    </row>
    <row r="78" spans="1:5">
      <c r="A78" s="32">
        <f>Tabelle0!$A73</f>
        <v>40389</v>
      </c>
      <c r="B78" s="143">
        <f>Tabelle0!O73</f>
        <v>2231793</v>
      </c>
      <c r="C78" s="144">
        <f>Tabelle1b!G74</f>
        <v>81802257</v>
      </c>
      <c r="D78" s="143">
        <f t="shared" si="3"/>
        <v>6421.946730920602</v>
      </c>
      <c r="E78" s="143">
        <f t="shared" si="2"/>
        <v>12843.893461841204</v>
      </c>
    </row>
    <row r="79" spans="1:5">
      <c r="A79" s="32">
        <f>Tabelle0!$A74</f>
        <v>40420</v>
      </c>
      <c r="B79" s="143">
        <f>Tabelle0!O74</f>
        <v>2257848</v>
      </c>
      <c r="C79" s="144">
        <f>Tabelle1b!G75</f>
        <v>81802257</v>
      </c>
      <c r="D79" s="143">
        <f t="shared" si="3"/>
        <v>6496.9195541502368</v>
      </c>
      <c r="E79" s="143">
        <f t="shared" si="2"/>
        <v>12993.839108300474</v>
      </c>
    </row>
    <row r="80" spans="1:5">
      <c r="A80" s="32">
        <f>Tabelle0!$A75</f>
        <v>40451</v>
      </c>
      <c r="B80" s="143">
        <f>Tabelle0!O75</f>
        <v>2257351</v>
      </c>
      <c r="C80" s="144">
        <f>Tabelle1b!G76</f>
        <v>81802257</v>
      </c>
      <c r="D80" s="143">
        <f t="shared" si="3"/>
        <v>6495.4894450293332</v>
      </c>
      <c r="E80" s="143">
        <f t="shared" si="2"/>
        <v>12990.978890058666</v>
      </c>
    </row>
    <row r="81" spans="1:5">
      <c r="A81" s="32">
        <f>Tabelle0!$A76</f>
        <v>40481</v>
      </c>
      <c r="B81" s="143">
        <f>Tabelle0!O76</f>
        <v>2229269</v>
      </c>
      <c r="C81" s="144">
        <f>Tabelle1b!G77</f>
        <v>81802257</v>
      </c>
      <c r="D81" s="143">
        <f t="shared" si="3"/>
        <v>6414.6839634736007</v>
      </c>
      <c r="E81" s="143">
        <f t="shared" si="2"/>
        <v>12829.367926947201</v>
      </c>
    </row>
    <row r="82" spans="1:5">
      <c r="A82" s="32">
        <f>Tabelle0!$A77</f>
        <v>40512</v>
      </c>
      <c r="B82" s="143">
        <f>Tabelle0!O77</f>
        <v>2297632</v>
      </c>
      <c r="C82" s="144">
        <f>Tabelle1b!G78</f>
        <v>81802257</v>
      </c>
      <c r="D82" s="143">
        <f t="shared" si="3"/>
        <v>6611.3973434178552</v>
      </c>
      <c r="E82" s="143">
        <f t="shared" si="2"/>
        <v>13222.79468683571</v>
      </c>
    </row>
    <row r="83" spans="1:5">
      <c r="A83" s="32">
        <f>Tabelle0!$A78</f>
        <v>40542</v>
      </c>
      <c r="B83" s="143">
        <f>Tabelle0!O78</f>
        <v>2282887</v>
      </c>
      <c r="C83" s="144">
        <f>Tabelle1b!G79</f>
        <v>81802257</v>
      </c>
      <c r="D83" s="143">
        <f t="shared" si="3"/>
        <v>6568.9688545089712</v>
      </c>
      <c r="E83" s="143">
        <f t="shared" si="2"/>
        <v>13137.937709017942</v>
      </c>
    </row>
    <row r="84" spans="1:5">
      <c r="A84" s="32">
        <f>Tabelle0!$A79</f>
        <v>40573</v>
      </c>
      <c r="B84" s="143">
        <f>Tabelle0!O79</f>
        <v>2275368</v>
      </c>
      <c r="C84" s="144">
        <f>Tabelle1b!G80</f>
        <v>81751602</v>
      </c>
      <c r="D84" s="143">
        <f t="shared" si="3"/>
        <v>6551.3899230801808</v>
      </c>
      <c r="E84" s="143">
        <f t="shared" si="2"/>
        <v>13102.779846160362</v>
      </c>
    </row>
    <row r="85" spans="1:5">
      <c r="A85" s="32">
        <f>Tabelle0!$A80</f>
        <v>40602</v>
      </c>
      <c r="B85" s="143">
        <f>Tabelle0!O80</f>
        <v>2283778</v>
      </c>
      <c r="C85" s="144">
        <f>Tabelle1b!G81</f>
        <v>81751602</v>
      </c>
      <c r="D85" s="143">
        <f t="shared" si="3"/>
        <v>6575.6045508912002</v>
      </c>
      <c r="E85" s="143">
        <f t="shared" si="2"/>
        <v>13151.2091017824</v>
      </c>
    </row>
    <row r="86" spans="1:5">
      <c r="A86" s="32">
        <f>Tabelle0!$A81</f>
        <v>40632</v>
      </c>
      <c r="B86" s="143">
        <f>Tabelle0!O81</f>
        <v>2276023</v>
      </c>
      <c r="C86" s="144">
        <f>Tabelle1b!G82</f>
        <v>81751602</v>
      </c>
      <c r="D86" s="143">
        <f t="shared" si="3"/>
        <v>6553.2758423686728</v>
      </c>
      <c r="E86" s="143">
        <f t="shared" si="2"/>
        <v>13106.551684737346</v>
      </c>
    </row>
    <row r="87" spans="1:5">
      <c r="A87" s="32">
        <f>Tabelle0!$A82</f>
        <v>40663</v>
      </c>
      <c r="B87" s="143">
        <f>Tabelle0!O82</f>
        <v>2299929</v>
      </c>
      <c r="C87" s="144">
        <f>Tabelle1b!G83</f>
        <v>81751602</v>
      </c>
      <c r="D87" s="143">
        <f t="shared" si="3"/>
        <v>6622.1075774994979</v>
      </c>
      <c r="E87" s="143">
        <f t="shared" si="2"/>
        <v>13244.215154998996</v>
      </c>
    </row>
    <row r="88" spans="1:5">
      <c r="A88" s="32">
        <f>Tabelle0!$A83</f>
        <v>40693</v>
      </c>
      <c r="B88" s="143">
        <f>Tabelle0!O83</f>
        <v>2327484</v>
      </c>
      <c r="C88" s="144">
        <f>Tabelle1b!G84</f>
        <v>81751602</v>
      </c>
      <c r="D88" s="143">
        <f t="shared" si="3"/>
        <v>6701.4457545901805</v>
      </c>
      <c r="E88" s="143">
        <f t="shared" si="2"/>
        <v>13402.891509180361</v>
      </c>
    </row>
    <row r="89" spans="1:5">
      <c r="A89" s="32">
        <f>Tabelle0!$A84</f>
        <v>40724</v>
      </c>
      <c r="B89" s="143">
        <f>Tabelle0!O84</f>
        <v>2334973</v>
      </c>
      <c r="C89" s="144">
        <f>Tabelle1b!G85</f>
        <v>81751602</v>
      </c>
      <c r="D89" s="143">
        <f t="shared" si="3"/>
        <v>6723.008578332955</v>
      </c>
      <c r="E89" s="143">
        <f t="shared" si="2"/>
        <v>13446.01715666591</v>
      </c>
    </row>
    <row r="90" spans="1:5">
      <c r="A90" s="32">
        <f>Tabelle0!$A85</f>
        <v>40754</v>
      </c>
      <c r="B90" s="143">
        <f>Tabelle0!O85</f>
        <v>2332627</v>
      </c>
      <c r="C90" s="144">
        <f>Tabelle1b!G86</f>
        <v>81751602</v>
      </c>
      <c r="D90" s="143">
        <f t="shared" si="3"/>
        <v>6716.2538200874551</v>
      </c>
      <c r="E90" s="143">
        <f t="shared" ref="E90:E96" si="4">D90*2</f>
        <v>13432.50764017491</v>
      </c>
    </row>
    <row r="91" spans="1:5">
      <c r="A91" s="32">
        <f>Tabelle0!$A86</f>
        <v>40785</v>
      </c>
      <c r="B91" s="143">
        <f>Tabelle0!O86</f>
        <v>2362624</v>
      </c>
      <c r="C91" s="144">
        <f>Tabelle1b!G87</f>
        <v>81751602</v>
      </c>
      <c r="D91" s="143">
        <f t="shared" si="3"/>
        <v>6802.6231649682113</v>
      </c>
      <c r="E91" s="143">
        <f t="shared" si="4"/>
        <v>13605.246329936423</v>
      </c>
    </row>
    <row r="92" spans="1:5">
      <c r="A92" s="32">
        <f>Tabelle0!$A87</f>
        <v>40816</v>
      </c>
      <c r="B92" s="143">
        <f>Tabelle0!O87</f>
        <v>2384065</v>
      </c>
      <c r="C92" s="144">
        <f>Tabelle1b!G88</f>
        <v>81751602</v>
      </c>
      <c r="D92" s="143">
        <f t="shared" si="3"/>
        <v>6864.3575091889097</v>
      </c>
      <c r="E92" s="143">
        <f t="shared" si="4"/>
        <v>13728.715018377819</v>
      </c>
    </row>
    <row r="93" spans="1:5">
      <c r="A93" s="32">
        <f>Tabelle0!$A88</f>
        <v>40846</v>
      </c>
      <c r="B93" s="143">
        <f>Tabelle0!O88</f>
        <v>2386968</v>
      </c>
      <c r="C93" s="144">
        <f>Tabelle1b!G89</f>
        <v>81751602</v>
      </c>
      <c r="D93" s="143">
        <f t="shared" si="3"/>
        <v>6872.7160186461497</v>
      </c>
      <c r="E93" s="143">
        <f t="shared" si="4"/>
        <v>13745.432037292299</v>
      </c>
    </row>
    <row r="94" spans="1:5">
      <c r="A94" s="32">
        <f>Tabelle0!$A89</f>
        <v>40877</v>
      </c>
      <c r="B94" s="143">
        <f>Tabelle0!O89</f>
        <v>2421173</v>
      </c>
      <c r="C94" s="144">
        <f>Tabelle1b!G90</f>
        <v>81751602</v>
      </c>
      <c r="D94" s="143">
        <f t="shared" ref="D94:D137" si="5">60*51000000*B94/13000/C94</f>
        <v>6971.2013152306836</v>
      </c>
      <c r="E94" s="143">
        <f t="shared" si="4"/>
        <v>13942.402630461367</v>
      </c>
    </row>
    <row r="95" spans="1:5">
      <c r="A95" s="32">
        <f>Tabelle0!$A90</f>
        <v>40907</v>
      </c>
      <c r="B95" s="143">
        <f>Tabelle0!O90</f>
        <v>2419840</v>
      </c>
      <c r="C95" s="144">
        <f>Tabelle1b!G91</f>
        <v>81751602</v>
      </c>
      <c r="D95" s="143">
        <f t="shared" si="5"/>
        <v>6967.3632535336465</v>
      </c>
      <c r="E95" s="143">
        <f t="shared" si="4"/>
        <v>13934.726507067293</v>
      </c>
    </row>
    <row r="96" spans="1:5">
      <c r="A96" s="32">
        <f>Tabelle0!$A91</f>
        <v>40938</v>
      </c>
      <c r="B96" s="143">
        <f>Tabelle0!O91</f>
        <v>2405064</v>
      </c>
      <c r="C96" s="144">
        <f>Tabelle1b!G92</f>
        <v>81843743</v>
      </c>
      <c r="D96" s="143">
        <f t="shared" si="5"/>
        <v>6917.0231451338268</v>
      </c>
      <c r="E96" s="143">
        <f t="shared" si="4"/>
        <v>13834.046290267654</v>
      </c>
    </row>
    <row r="97" spans="1:5">
      <c r="A97" s="32">
        <f>Tabelle0!$A92</f>
        <v>40968</v>
      </c>
      <c r="B97" s="143">
        <f>Tabelle0!O92</f>
        <v>2424807</v>
      </c>
      <c r="C97" s="144">
        <f>Tabelle1b!G93</f>
        <v>81843743</v>
      </c>
      <c r="D97" s="143">
        <f t="shared" si="5"/>
        <v>6973.8044981266694</v>
      </c>
      <c r="E97" s="143">
        <f t="shared" ref="E97:E139" si="6">D97*2</f>
        <v>13947.608996253339</v>
      </c>
    </row>
    <row r="98" spans="1:5">
      <c r="A98" s="32">
        <f>Tabelle0!$A93</f>
        <v>40998</v>
      </c>
      <c r="B98" s="143">
        <f>Tabelle0!O93</f>
        <v>2427542</v>
      </c>
      <c r="C98" s="144">
        <f>Tabelle1b!G94</f>
        <v>81843743</v>
      </c>
      <c r="D98" s="143">
        <f t="shared" si="5"/>
        <v>6981.6704253127818</v>
      </c>
      <c r="E98" s="143">
        <f t="shared" si="6"/>
        <v>13963.340850625564</v>
      </c>
    </row>
    <row r="99" spans="1:5">
      <c r="A99" s="32">
        <f>Tabelle0!$A94</f>
        <v>41029</v>
      </c>
      <c r="B99" s="143">
        <f>Tabelle0!O94</f>
        <v>2451840</v>
      </c>
      <c r="C99" s="144">
        <f>Tabelle1b!G95</f>
        <v>81843743</v>
      </c>
      <c r="D99" s="143">
        <f t="shared" si="5"/>
        <v>7051.5520702005933</v>
      </c>
      <c r="E99" s="143">
        <f t="shared" si="6"/>
        <v>14103.104140401187</v>
      </c>
    </row>
    <row r="100" spans="1:5">
      <c r="A100" s="32">
        <f>Tabelle0!$A95</f>
        <v>41059</v>
      </c>
      <c r="B100" s="143">
        <f>Tabelle0!O95</f>
        <v>2476451</v>
      </c>
      <c r="C100" s="144">
        <f>Tabelle1b!G96</f>
        <v>81843743</v>
      </c>
      <c r="D100" s="143">
        <f t="shared" si="5"/>
        <v>7122.3339107773481</v>
      </c>
      <c r="E100" s="143">
        <f t="shared" si="6"/>
        <v>14244.667821554696</v>
      </c>
    </row>
    <row r="101" spans="1:5">
      <c r="A101" s="32">
        <f>Tabelle0!$A96</f>
        <v>41090</v>
      </c>
      <c r="B101" s="143">
        <f>Tabelle0!O96</f>
        <v>2495267</v>
      </c>
      <c r="C101" s="144">
        <f>Tabelle1b!G97</f>
        <v>81843743</v>
      </c>
      <c r="D101" s="143">
        <f t="shared" si="5"/>
        <v>7176.4491889981509</v>
      </c>
      <c r="E101" s="143">
        <f t="shared" si="6"/>
        <v>14352.898377996302</v>
      </c>
    </row>
    <row r="102" spans="1:5">
      <c r="A102" s="32">
        <f>Tabelle0!$A97</f>
        <v>41120</v>
      </c>
      <c r="B102" s="143">
        <f>Tabelle0!O97</f>
        <v>2528200</v>
      </c>
      <c r="C102" s="144">
        <f>Tabelle1b!G98</f>
        <v>81843743</v>
      </c>
      <c r="D102" s="143">
        <f t="shared" si="5"/>
        <v>7271.1653060073832</v>
      </c>
      <c r="E102" s="143">
        <f t="shared" si="6"/>
        <v>14542.330612014766</v>
      </c>
    </row>
    <row r="103" spans="1:5">
      <c r="A103" s="32">
        <f>Tabelle0!$A98</f>
        <v>41151</v>
      </c>
      <c r="B103" s="143">
        <f>Tabelle0!O98</f>
        <v>2537907</v>
      </c>
      <c r="C103" s="144">
        <f>Tabelle1b!G99</f>
        <v>81843743</v>
      </c>
      <c r="D103" s="143">
        <f t="shared" si="5"/>
        <v>7299.0828764628113</v>
      </c>
      <c r="E103" s="143">
        <f t="shared" si="6"/>
        <v>14598.165752925623</v>
      </c>
    </row>
    <row r="104" spans="1:5">
      <c r="A104" s="32">
        <f>Tabelle0!$A99</f>
        <v>41182</v>
      </c>
      <c r="B104" s="143">
        <f>Tabelle0!O99</f>
        <v>2538059</v>
      </c>
      <c r="C104" s="144">
        <f>Tabelle1b!G100</f>
        <v>81843743</v>
      </c>
      <c r="D104" s="143">
        <f t="shared" si="5"/>
        <v>7299.5200321967377</v>
      </c>
      <c r="E104" s="143">
        <f t="shared" si="6"/>
        <v>14599.040064393475</v>
      </c>
    </row>
    <row r="105" spans="1:5">
      <c r="A105" s="32">
        <f>Tabelle0!$A100</f>
        <v>41212</v>
      </c>
      <c r="B105" s="143">
        <f>Tabelle0!O100</f>
        <v>2593594</v>
      </c>
      <c r="C105" s="144">
        <f>Tabelle1b!G101</f>
        <v>81843743</v>
      </c>
      <c r="D105" s="143">
        <f t="shared" si="5"/>
        <v>7459.2400564310237</v>
      </c>
      <c r="E105" s="143">
        <f t="shared" si="6"/>
        <v>14918.480112862047</v>
      </c>
    </row>
    <row r="106" spans="1:5">
      <c r="A106" s="32">
        <f>Tabelle0!$A101</f>
        <v>41243</v>
      </c>
      <c r="B106" s="143">
        <f>Tabelle0!O101</f>
        <v>2610932</v>
      </c>
      <c r="C106" s="144">
        <f>Tabelle1b!G102</f>
        <v>81843743</v>
      </c>
      <c r="D106" s="143">
        <f t="shared" si="5"/>
        <v>7509.1045703443042</v>
      </c>
      <c r="E106" s="143">
        <f t="shared" si="6"/>
        <v>15018.209140688608</v>
      </c>
    </row>
    <row r="107" spans="1:5">
      <c r="A107" s="32">
        <f>Tabelle0!$A102</f>
        <v>41273</v>
      </c>
      <c r="B107" s="143">
        <f>Tabelle0!O102</f>
        <v>2558889</v>
      </c>
      <c r="C107" s="144">
        <f>Tabelle1b!G103</f>
        <v>81843743</v>
      </c>
      <c r="D107" s="143">
        <f t="shared" si="5"/>
        <v>7359.4276238920684</v>
      </c>
      <c r="E107" s="143">
        <f t="shared" si="6"/>
        <v>14718.855247784137</v>
      </c>
    </row>
    <row r="108" spans="1:5">
      <c r="A108" s="32">
        <f>Tabelle0!$A103</f>
        <v>41304</v>
      </c>
      <c r="B108" s="143">
        <f>Tabelle0!O103</f>
        <v>2542076</v>
      </c>
      <c r="C108" s="144">
        <f>Tabelle1b!G104</f>
        <v>81843743</v>
      </c>
      <c r="D108" s="143">
        <f t="shared" si="5"/>
        <v>7311.0730228755738</v>
      </c>
      <c r="E108" s="143">
        <f t="shared" si="6"/>
        <v>14622.146045751148</v>
      </c>
    </row>
    <row r="109" spans="1:5">
      <c r="A109" s="32">
        <f>Tabelle0!$A104</f>
        <v>41333</v>
      </c>
      <c r="B109" s="143">
        <f>Tabelle0!O104</f>
        <v>2556429</v>
      </c>
      <c r="C109" s="144">
        <f>Tabelle1b!G105</f>
        <v>81843743</v>
      </c>
      <c r="D109" s="143">
        <f t="shared" si="5"/>
        <v>7352.3526034614142</v>
      </c>
      <c r="E109" s="143">
        <f t="shared" si="6"/>
        <v>14704.705206922828</v>
      </c>
    </row>
    <row r="110" spans="1:5">
      <c r="A110" s="32">
        <f>Tabelle0!$A105</f>
        <v>41363</v>
      </c>
      <c r="B110" s="143">
        <f>Tabelle0!O105</f>
        <v>2547595</v>
      </c>
      <c r="C110" s="144">
        <f>Tabelle1b!G106</f>
        <v>81843743</v>
      </c>
      <c r="D110" s="143">
        <f t="shared" si="5"/>
        <v>7326.9458024514997</v>
      </c>
      <c r="E110" s="143">
        <f t="shared" si="6"/>
        <v>14653.891604902999</v>
      </c>
    </row>
    <row r="111" spans="1:5">
      <c r="A111" s="32">
        <f>Tabelle0!$A106</f>
        <v>41394</v>
      </c>
      <c r="B111" s="143">
        <f>Tabelle0!O106</f>
        <v>2582385</v>
      </c>
      <c r="C111" s="144">
        <f>Tabelle1b!G107</f>
        <v>81843743</v>
      </c>
      <c r="D111" s="143">
        <f t="shared" si="5"/>
        <v>7427.0026970785048</v>
      </c>
      <c r="E111" s="143">
        <f t="shared" si="6"/>
        <v>14854.00539415701</v>
      </c>
    </row>
    <row r="112" spans="1:5">
      <c r="A112" s="32">
        <f>Tabelle0!$A107</f>
        <v>41424</v>
      </c>
      <c r="B112" s="143">
        <f>Tabelle0!O107</f>
        <v>2586688</v>
      </c>
      <c r="C112" s="144">
        <f>Tabelle1b!G108</f>
        <v>81843743</v>
      </c>
      <c r="D112" s="143">
        <f t="shared" si="5"/>
        <v>7439.3782307830179</v>
      </c>
      <c r="E112" s="143">
        <f t="shared" si="6"/>
        <v>14878.756461566036</v>
      </c>
    </row>
    <row r="113" spans="1:5">
      <c r="A113" s="32">
        <f>Tabelle0!$A108</f>
        <v>41455</v>
      </c>
      <c r="B113" s="143">
        <f>Tabelle0!O108</f>
        <v>2594383</v>
      </c>
      <c r="C113" s="144">
        <f>Tabelle1b!G109</f>
        <v>81843743</v>
      </c>
      <c r="D113" s="143">
        <f t="shared" si="5"/>
        <v>7461.50923981305</v>
      </c>
      <c r="E113" s="143">
        <f t="shared" si="6"/>
        <v>14923.0184796261</v>
      </c>
    </row>
    <row r="114" spans="1:5">
      <c r="A114" s="32">
        <f>Tabelle0!$A109</f>
        <v>41485</v>
      </c>
      <c r="B114" s="143">
        <f>Tabelle0!O109</f>
        <v>2581057</v>
      </c>
      <c r="C114" s="144">
        <f>Tabelle1b!G110</f>
        <v>81843743</v>
      </c>
      <c r="D114" s="143">
        <f t="shared" si="5"/>
        <v>7423.1833364557788</v>
      </c>
      <c r="E114" s="143">
        <f t="shared" si="6"/>
        <v>14846.366672911558</v>
      </c>
    </row>
    <row r="115" spans="1:5">
      <c r="A115" s="32">
        <f>Tabelle0!$A110</f>
        <v>41516</v>
      </c>
      <c r="B115" s="143">
        <f>Tabelle0!O110</f>
        <v>2506670</v>
      </c>
      <c r="C115" s="144">
        <f>Tabelle1b!G111</f>
        <v>81843743</v>
      </c>
      <c r="D115" s="143">
        <f t="shared" si="5"/>
        <v>7209.2444971163377</v>
      </c>
      <c r="E115" s="143">
        <f t="shared" si="6"/>
        <v>14418.488994232675</v>
      </c>
    </row>
    <row r="116" spans="1:5">
      <c r="A116" s="32">
        <f>Tabelle0!$A111</f>
        <v>41547</v>
      </c>
      <c r="B116" s="143">
        <f>Tabelle0!O111</f>
        <v>2510854</v>
      </c>
      <c r="C116" s="144">
        <f>Tabelle1b!G112</f>
        <v>81843743</v>
      </c>
      <c r="D116" s="143">
        <f t="shared" si="5"/>
        <v>7221.2777838975799</v>
      </c>
      <c r="E116" s="143">
        <f t="shared" si="6"/>
        <v>14442.55556779516</v>
      </c>
    </row>
    <row r="117" spans="1:5">
      <c r="A117" s="32">
        <f>Tabelle0!$A112</f>
        <v>41577</v>
      </c>
      <c r="B117" s="143">
        <f>Tabelle0!O112</f>
        <v>2542901</v>
      </c>
      <c r="C117" s="144">
        <f>Tabelle1b!G113</f>
        <v>81843743</v>
      </c>
      <c r="D117" s="143">
        <f t="shared" si="5"/>
        <v>7313.4457431419505</v>
      </c>
      <c r="E117" s="143">
        <f t="shared" si="6"/>
        <v>14626.891486283901</v>
      </c>
    </row>
    <row r="118" spans="1:5">
      <c r="A118" s="32">
        <f>Tabelle0!$A113</f>
        <v>41608</v>
      </c>
      <c r="B118" s="143">
        <f>Tabelle0!O113</f>
        <v>2545931</v>
      </c>
      <c r="C118" s="144">
        <f>Tabelle1b!G114</f>
        <v>81843743</v>
      </c>
      <c r="D118" s="143">
        <f t="shared" si="5"/>
        <v>7322.1600975748297</v>
      </c>
      <c r="E118" s="143">
        <f t="shared" si="6"/>
        <v>14644.320195149659</v>
      </c>
    </row>
    <row r="119" spans="1:5">
      <c r="A119" s="32">
        <f>Tabelle0!$A114</f>
        <v>41638</v>
      </c>
      <c r="B119" s="143">
        <f>Tabelle0!O114</f>
        <v>2545920</v>
      </c>
      <c r="C119" s="144">
        <f>Tabelle1b!G115</f>
        <v>81843743</v>
      </c>
      <c r="D119" s="143">
        <f t="shared" si="5"/>
        <v>7322.1284613046109</v>
      </c>
      <c r="E119" s="143">
        <f t="shared" si="6"/>
        <v>14644.256922609222</v>
      </c>
    </row>
    <row r="120" spans="1:5">
      <c r="A120" s="32">
        <f>Tabelle0!$A115</f>
        <v>41669</v>
      </c>
      <c r="B120" s="143">
        <f>Tabelle0!O115</f>
        <v>2532486</v>
      </c>
      <c r="C120" s="144">
        <f>Tabelle1b!G116</f>
        <v>81197537</v>
      </c>
      <c r="D120" s="143">
        <f t="shared" si="5"/>
        <v>7341.4572054928603</v>
      </c>
      <c r="E120" s="143">
        <f t="shared" si="6"/>
        <v>14682.914410985721</v>
      </c>
    </row>
    <row r="121" spans="1:5">
      <c r="A121" s="32">
        <f>Tabelle0!$A116</f>
        <v>41698</v>
      </c>
      <c r="B121" s="143">
        <f>Tabelle0!O116</f>
        <v>2547921</v>
      </c>
      <c r="C121" s="144">
        <f>Tabelle1b!G117</f>
        <v>81197537</v>
      </c>
      <c r="D121" s="143">
        <f t="shared" si="5"/>
        <v>7386.2019314130757</v>
      </c>
      <c r="E121" s="143">
        <f t="shared" si="6"/>
        <v>14772.403862826151</v>
      </c>
    </row>
    <row r="122" spans="1:5">
      <c r="A122" s="32">
        <f>Tabelle0!$A117</f>
        <v>41728</v>
      </c>
      <c r="B122" s="143">
        <f>Tabelle0!O117</f>
        <v>2539128</v>
      </c>
      <c r="C122" s="144">
        <f>Tabelle1b!G118</f>
        <v>81197537</v>
      </c>
      <c r="D122" s="143">
        <f t="shared" si="5"/>
        <v>7360.7117872591107</v>
      </c>
      <c r="E122" s="143">
        <f t="shared" si="6"/>
        <v>14721.423574518221</v>
      </c>
    </row>
    <row r="123" spans="1:5">
      <c r="A123" s="32">
        <f>Tabelle0!$A118</f>
        <v>41759</v>
      </c>
      <c r="B123" s="143">
        <f>Tabelle0!O118</f>
        <v>2573981</v>
      </c>
      <c r="C123" s="144">
        <f>Tabelle1b!G119</f>
        <v>81197537</v>
      </c>
      <c r="D123" s="143">
        <f t="shared" si="5"/>
        <v>7461.7476105501546</v>
      </c>
      <c r="E123" s="143">
        <f t="shared" si="6"/>
        <v>14923.495221100309</v>
      </c>
    </row>
    <row r="124" spans="1:5">
      <c r="A124" s="32">
        <f>Tabelle0!$A119</f>
        <v>41789</v>
      </c>
      <c r="B124" s="143">
        <f>Tabelle0!O119</f>
        <v>2591649</v>
      </c>
      <c r="C124" s="144">
        <f>Tabelle1b!G120</f>
        <v>81197537</v>
      </c>
      <c r="D124" s="143">
        <f t="shared" si="5"/>
        <v>7512.9656097440875</v>
      </c>
      <c r="E124" s="143">
        <f t="shared" si="6"/>
        <v>15025.931219488175</v>
      </c>
    </row>
    <row r="125" spans="1:5">
      <c r="A125" s="32">
        <f>Tabelle0!$A120</f>
        <v>41820</v>
      </c>
      <c r="B125" s="143">
        <f>Tabelle0!O120</f>
        <v>2585427</v>
      </c>
      <c r="C125" s="144">
        <f>Tabelle1b!G121</f>
        <v>81197537</v>
      </c>
      <c r="D125" s="143">
        <f t="shared" si="5"/>
        <v>7494.9285715402921</v>
      </c>
      <c r="E125" s="143">
        <f t="shared" si="6"/>
        <v>14989.857143080584</v>
      </c>
    </row>
    <row r="126" spans="1:5">
      <c r="A126" s="32">
        <f>Tabelle0!$A121</f>
        <v>41850</v>
      </c>
      <c r="B126" s="143">
        <f>Tabelle0!O121</f>
        <v>2596147</v>
      </c>
      <c r="C126" s="144">
        <f>Tabelle1b!G122</f>
        <v>81197537</v>
      </c>
      <c r="D126" s="143">
        <f t="shared" si="5"/>
        <v>7526.0049215153304</v>
      </c>
      <c r="E126" s="143">
        <f t="shared" si="6"/>
        <v>15052.009843030661</v>
      </c>
    </row>
    <row r="127" spans="1:5">
      <c r="A127" s="32">
        <f>Tabelle0!$A122</f>
        <v>41881</v>
      </c>
      <c r="B127" s="143">
        <f>Tabelle0!O122</f>
        <v>2619305</v>
      </c>
      <c r="C127" s="144">
        <f>Tabelle1b!G123</f>
        <v>81197537</v>
      </c>
      <c r="D127" s="143">
        <f t="shared" si="5"/>
        <v>7593.1379544184938</v>
      </c>
      <c r="E127" s="143">
        <f t="shared" si="6"/>
        <v>15186.275908836988</v>
      </c>
    </row>
    <row r="128" spans="1:5">
      <c r="A128" s="32">
        <f>Tabelle0!$A123</f>
        <v>41912</v>
      </c>
      <c r="B128" s="143">
        <f>Tabelle0!O123</f>
        <v>2620698</v>
      </c>
      <c r="C128" s="144">
        <f>Tabelle1b!G124</f>
        <v>81197537</v>
      </c>
      <c r="D128" s="143">
        <f t="shared" si="5"/>
        <v>7597.1761405673024</v>
      </c>
      <c r="E128" s="143">
        <f t="shared" si="6"/>
        <v>15194.352281134605</v>
      </c>
    </row>
    <row r="129" spans="1:5">
      <c r="A129" s="32">
        <f>Tabelle0!$A124</f>
        <v>41942</v>
      </c>
      <c r="B129" s="143">
        <f>Tabelle0!O124</f>
        <v>2639766</v>
      </c>
      <c r="C129" s="144">
        <f>Tabelle1b!G125</f>
        <v>81197537</v>
      </c>
      <c r="D129" s="143">
        <f t="shared" si="5"/>
        <v>7652.4526183027529</v>
      </c>
      <c r="E129" s="143">
        <f t="shared" si="6"/>
        <v>15304.905236605506</v>
      </c>
    </row>
    <row r="130" spans="1:5">
      <c r="A130" s="32">
        <f>Tabelle0!$A125</f>
        <v>41973</v>
      </c>
      <c r="B130" s="143">
        <f>Tabelle0!O125</f>
        <v>2667131</v>
      </c>
      <c r="C130" s="144">
        <f>Tabelle1b!G126</f>
        <v>81197537</v>
      </c>
      <c r="D130" s="143">
        <f t="shared" si="5"/>
        <v>7731.7813792231736</v>
      </c>
      <c r="E130" s="143">
        <f t="shared" si="6"/>
        <v>15463.562758446347</v>
      </c>
    </row>
    <row r="131" spans="1:5">
      <c r="A131" s="32">
        <f>Tabelle0!$A126</f>
        <v>42003</v>
      </c>
      <c r="B131" s="143">
        <f>Tabelle0!O126</f>
        <v>2660078</v>
      </c>
      <c r="C131" s="144">
        <f>Tabelle1b!G127</f>
        <v>81197537</v>
      </c>
      <c r="D131" s="143">
        <f t="shared" si="5"/>
        <v>7711.3353441136633</v>
      </c>
      <c r="E131" s="143">
        <f t="shared" si="6"/>
        <v>15422.670688227327</v>
      </c>
    </row>
    <row r="132" spans="1:5">
      <c r="A132" s="32">
        <f>Tabelle0!$A127</f>
        <v>42034</v>
      </c>
      <c r="B132" s="143">
        <f>Tabelle0!O127</f>
        <v>2685462</v>
      </c>
      <c r="C132" s="144">
        <f>Tabelle1b!G128</f>
        <v>81197537</v>
      </c>
      <c r="D132" s="143">
        <f t="shared" si="5"/>
        <v>7784.9213578978388</v>
      </c>
      <c r="E132" s="143">
        <f t="shared" si="6"/>
        <v>15569.842715795678</v>
      </c>
    </row>
    <row r="133" spans="1:5">
      <c r="A133" s="32">
        <f>Tabelle0!$A128</f>
        <v>42063</v>
      </c>
      <c r="B133" s="143">
        <f>Tabelle0!O128</f>
        <v>2715275</v>
      </c>
      <c r="C133" s="144">
        <f>Tabelle1b!G129</f>
        <v>81197537</v>
      </c>
      <c r="D133" s="143">
        <f t="shared" si="5"/>
        <v>7871.3466584394246</v>
      </c>
      <c r="E133" s="143">
        <f t="shared" si="6"/>
        <v>15742.693316878849</v>
      </c>
    </row>
    <row r="134" spans="1:5">
      <c r="A134" s="32">
        <f>Tabelle0!$A129</f>
        <v>42093</v>
      </c>
      <c r="B134" s="143">
        <f>Tabelle0!O129</f>
        <v>2724737</v>
      </c>
      <c r="C134" s="144">
        <f>Tabelle1b!G130</f>
        <v>81197537</v>
      </c>
      <c r="D134" s="143">
        <f t="shared" si="5"/>
        <v>7898.7761755535848</v>
      </c>
      <c r="E134" s="143">
        <f t="shared" si="6"/>
        <v>15797.55235110717</v>
      </c>
    </row>
    <row r="135" spans="1:5">
      <c r="A135" s="32">
        <f>Tabelle0!$A130</f>
        <v>42124</v>
      </c>
      <c r="B135" s="143">
        <f>Tabelle0!O130</f>
        <v>2761267</v>
      </c>
      <c r="C135" s="144">
        <f>Tabelle1b!G131</f>
        <v>81197537</v>
      </c>
      <c r="D135" s="143">
        <f t="shared" si="5"/>
        <v>8004.6734763547165</v>
      </c>
      <c r="E135" s="143">
        <f t="shared" si="6"/>
        <v>16009.346952709433</v>
      </c>
    </row>
    <row r="136" spans="1:5">
      <c r="A136" s="32">
        <f>Tabelle0!$A131</f>
        <v>42154</v>
      </c>
      <c r="B136" s="143">
        <f>Tabelle0!O131</f>
        <v>2778885</v>
      </c>
      <c r="C136" s="144">
        <f>Tabelle1b!G132</f>
        <v>81197537</v>
      </c>
      <c r="D136" s="143">
        <f t="shared" si="5"/>
        <v>8055.7465298864536</v>
      </c>
      <c r="E136" s="143">
        <f t="shared" si="6"/>
        <v>16111.493059772907</v>
      </c>
    </row>
    <row r="137" spans="1:5">
      <c r="A137" s="32">
        <f>Tabelle0!$A132</f>
        <v>42185</v>
      </c>
      <c r="B137" s="143">
        <f>Tabelle0!O132</f>
        <v>2781418</v>
      </c>
      <c r="C137" s="144">
        <f>Tabelle1b!G133</f>
        <v>81197537</v>
      </c>
      <c r="D137" s="143">
        <f t="shared" si="5"/>
        <v>8063.0894771333542</v>
      </c>
      <c r="E137" s="143">
        <f t="shared" si="6"/>
        <v>16126.178954266708</v>
      </c>
    </row>
    <row r="138" spans="1:5">
      <c r="A138" s="32">
        <f>Tabelle0!$A133</f>
        <v>42215</v>
      </c>
      <c r="B138" s="143">
        <f>Tabelle0!O133</f>
        <v>2802626</v>
      </c>
      <c r="C138" s="144">
        <f>Tabelle1b!G134</f>
        <v>81197537</v>
      </c>
      <c r="D138" s="143">
        <f t="shared" ref="D138:D139" si="7">60*51000000*B138/13000/C138</f>
        <v>8124.569629210835</v>
      </c>
      <c r="E138" s="143">
        <f t="shared" si="6"/>
        <v>16249.13925842167</v>
      </c>
    </row>
    <row r="139" spans="1:5">
      <c r="A139" s="32">
        <f>Tabelle0!$A134</f>
        <v>42246</v>
      </c>
      <c r="B139" s="143">
        <f>Tabelle0!O134</f>
        <v>2813075</v>
      </c>
      <c r="C139" s="144">
        <f>Tabelle1b!G135</f>
        <v>81197537</v>
      </c>
      <c r="D139" s="143">
        <f t="shared" si="7"/>
        <v>8154.8603736967652</v>
      </c>
      <c r="E139" s="143">
        <f t="shared" si="6"/>
        <v>16309.72074739353</v>
      </c>
    </row>
    <row r="140" spans="1:5">
      <c r="A140" s="32">
        <f>Tabelle0!$A135</f>
        <v>42277</v>
      </c>
      <c r="B140" s="143">
        <f>Tabelle0!O135</f>
        <v>2832626</v>
      </c>
      <c r="C140" s="144">
        <f>Tabelle1b!G136</f>
        <v>81197537</v>
      </c>
      <c r="D140" s="143">
        <f t="shared" ref="D140:D141" si="8">60*51000000*B140/13000/C140</f>
        <v>8211.5370265290385</v>
      </c>
      <c r="E140" s="143">
        <f t="shared" ref="E140:E141" si="9">D140*2</f>
        <v>16423.074053058077</v>
      </c>
    </row>
    <row r="141" spans="1:5">
      <c r="A141" s="32">
        <f>Tabelle0!$A136</f>
        <v>42307</v>
      </c>
      <c r="B141" s="143">
        <f>Tabelle0!O136</f>
        <v>2864692</v>
      </c>
      <c r="C141" s="144">
        <f>Tabelle1b!G137</f>
        <v>81197537</v>
      </c>
      <c r="D141" s="143">
        <f t="shared" si="8"/>
        <v>8304.493578609221</v>
      </c>
      <c r="E141" s="143">
        <f t="shared" si="9"/>
        <v>16608.987157218442</v>
      </c>
    </row>
    <row r="142" spans="1:5">
      <c r="A142" s="32">
        <f>Tabelle0!$A137</f>
        <v>42338</v>
      </c>
      <c r="B142" s="143">
        <f>Tabelle0!O137</f>
        <v>2911825</v>
      </c>
      <c r="C142" s="144">
        <f>Tabelle1b!G138</f>
        <v>81197537</v>
      </c>
      <c r="D142" s="143">
        <f t="shared" ref="D142:D143" si="10">60*51000000*B142/13000/C142</f>
        <v>8441.1280565358502</v>
      </c>
      <c r="E142" s="143">
        <f t="shared" ref="E142:E143" si="11">D142*2</f>
        <v>16882.2561130717</v>
      </c>
    </row>
    <row r="143" spans="1:5">
      <c r="A143" s="32">
        <f>Tabelle0!$A138</f>
        <v>42368</v>
      </c>
      <c r="B143" s="143">
        <f>Tabelle0!O138</f>
        <v>2896444</v>
      </c>
      <c r="C143" s="144">
        <f>Tabelle1b!G139</f>
        <v>81197537</v>
      </c>
      <c r="D143" s="143">
        <f t="shared" si="10"/>
        <v>8396.5398719308068</v>
      </c>
      <c r="E143" s="143">
        <f t="shared" si="11"/>
        <v>16793.079743861614</v>
      </c>
    </row>
    <row r="144" spans="1:5">
      <c r="A144" s="32">
        <f>Tabelle0!$A139</f>
        <v>42399</v>
      </c>
      <c r="B144" s="143">
        <f>Tabelle0!O139</f>
        <v>2918868</v>
      </c>
      <c r="C144" s="144">
        <f>Tabelle1b!G140</f>
        <v>82175684</v>
      </c>
      <c r="D144" s="143">
        <f t="shared" ref="D144:D145" si="12">60*51000000*B144/13000/C144</f>
        <v>8360.8263186280456</v>
      </c>
      <c r="E144" s="143">
        <f t="shared" ref="E144:E145" si="13">D144*2</f>
        <v>16721.652637256091</v>
      </c>
    </row>
    <row r="145" spans="1:5">
      <c r="A145" s="32">
        <f>Tabelle0!$A140</f>
        <v>42429</v>
      </c>
      <c r="B145" s="143">
        <f>Tabelle0!O140</f>
        <v>2932509</v>
      </c>
      <c r="C145" s="144">
        <f>Tabelle1b!G141</f>
        <v>82175684</v>
      </c>
      <c r="D145" s="143">
        <f t="shared" si="12"/>
        <v>8399.8996963252921</v>
      </c>
      <c r="E145" s="143">
        <f t="shared" si="13"/>
        <v>16799.799392650584</v>
      </c>
    </row>
    <row r="146" spans="1:5">
      <c r="A146" s="32">
        <f>Tabelle0!$A141</f>
        <v>42459</v>
      </c>
      <c r="B146" s="143">
        <f>Tabelle0!O141</f>
        <v>2925950</v>
      </c>
      <c r="C146" s="144">
        <f>Tabelle1b!G142</f>
        <v>82175684</v>
      </c>
      <c r="D146" s="143">
        <f t="shared" ref="D146:D147" si="14">60*51000000*B146/13000/C146</f>
        <v>8381.1120499418703</v>
      </c>
      <c r="E146" s="143">
        <f t="shared" ref="E146:E147" si="15">D146*2</f>
        <v>16762.224099883741</v>
      </c>
    </row>
    <row r="147" spans="1:5">
      <c r="A147" s="32">
        <f>Tabelle0!$A142</f>
        <v>42490</v>
      </c>
      <c r="B147" s="143">
        <f>Tabelle0!O142</f>
        <v>2950168</v>
      </c>
      <c r="C147" s="144">
        <f>Tabelle1b!G143</f>
        <v>82175684</v>
      </c>
      <c r="D147" s="143">
        <f t="shared" si="14"/>
        <v>8450.4822618817507</v>
      </c>
      <c r="E147" s="143">
        <f t="shared" si="15"/>
        <v>16900.964523763501</v>
      </c>
    </row>
    <row r="148" spans="1:5">
      <c r="A148" s="32">
        <f>Tabelle0!$A143</f>
        <v>42520</v>
      </c>
      <c r="B148" s="143">
        <f>Tabelle0!O143</f>
        <v>2970596</v>
      </c>
      <c r="C148" s="144">
        <f>Tabelle1b!G144</f>
        <v>82175684</v>
      </c>
      <c r="D148" s="143">
        <f t="shared" ref="D148:D149" si="16">60*51000000*B148/13000/C148</f>
        <v>8508.9963707886745</v>
      </c>
      <c r="E148" s="143">
        <f t="shared" ref="E148:E149" si="17">D148*2</f>
        <v>17017.992741577349</v>
      </c>
    </row>
    <row r="149" spans="1:5">
      <c r="A149" s="32">
        <f>Tabelle0!$A144</f>
        <v>42551</v>
      </c>
      <c r="B149" s="143">
        <f>Tabelle0!O144</f>
        <v>2972287</v>
      </c>
      <c r="C149" s="144">
        <f>Tabelle1b!G145</f>
        <v>82175684</v>
      </c>
      <c r="D149" s="143">
        <f t="shared" si="16"/>
        <v>8513.8400832500793</v>
      </c>
      <c r="E149" s="143">
        <f t="shared" si="17"/>
        <v>17027.680166500159</v>
      </c>
    </row>
    <row r="150" spans="1:5">
      <c r="A150" s="32">
        <f>Tabelle0!$A145</f>
        <v>42581</v>
      </c>
      <c r="B150" s="143">
        <f>Tabelle0!O145</f>
        <v>2998229</v>
      </c>
      <c r="C150" s="144">
        <f>Tabelle1b!G146</f>
        <v>82175684</v>
      </c>
      <c r="D150" s="143">
        <f t="shared" ref="D150:D151" si="18">60*51000000*B150/13000/C150</f>
        <v>8588.1485330867454</v>
      </c>
      <c r="E150" s="143">
        <f t="shared" ref="E150:E151" si="19">D150*2</f>
        <v>17176.297066173491</v>
      </c>
    </row>
    <row r="151" spans="1:5">
      <c r="A151" s="32">
        <f>Tabelle0!$A146</f>
        <v>42612</v>
      </c>
      <c r="B151" s="143">
        <f>Tabelle0!O146</f>
        <v>3003615</v>
      </c>
      <c r="C151" s="144">
        <f>Tabelle1b!G147</f>
        <v>82175684</v>
      </c>
      <c r="D151" s="143">
        <f t="shared" si="18"/>
        <v>8603.5762299035014</v>
      </c>
      <c r="E151" s="143">
        <f t="shared" si="19"/>
        <v>17207.152459807003</v>
      </c>
    </row>
    <row r="152" spans="1:5">
      <c r="A152" s="32">
        <f>Tabelle0!$A147</f>
        <v>42643</v>
      </c>
      <c r="B152" s="143">
        <f>Tabelle0!O147</f>
        <v>3010094</v>
      </c>
      <c r="C152" s="144">
        <f>Tabelle1b!G148</f>
        <v>82175684</v>
      </c>
      <c r="D152" s="143">
        <f t="shared" ref="D152:D153" si="20">60*51000000*B152/13000/C152</f>
        <v>8622.1347237163063</v>
      </c>
      <c r="E152" s="143">
        <f t="shared" ref="E152:E153" si="21">D152*2</f>
        <v>17244.269447432613</v>
      </c>
    </row>
    <row r="153" spans="1:5">
      <c r="A153" s="32">
        <f>Tabelle0!$A148</f>
        <v>42673</v>
      </c>
      <c r="B153" s="143">
        <f>Tabelle0!O148</f>
        <v>3011559</v>
      </c>
      <c r="C153" s="144">
        <f>Tabelle1b!G149</f>
        <v>82175684</v>
      </c>
      <c r="D153" s="143">
        <f t="shared" si="20"/>
        <v>8626.3310801657208</v>
      </c>
      <c r="E153" s="143">
        <f t="shared" si="21"/>
        <v>17252.662160331442</v>
      </c>
    </row>
    <row r="154" spans="1:5">
      <c r="A154" s="32">
        <f>Tabelle0!$A149</f>
        <v>42704</v>
      </c>
      <c r="B154" s="143">
        <f>Tabelle0!O149</f>
        <v>3051304</v>
      </c>
      <c r="C154" s="144">
        <f>Tabelle1b!G150</f>
        <v>82175684</v>
      </c>
      <c r="D154" s="143">
        <f t="shared" ref="D154:D155" si="22">60*51000000*B154/13000/C154</f>
        <v>8740.1769416551306</v>
      </c>
      <c r="E154" s="143">
        <f t="shared" ref="E154:E155" si="23">D154*2</f>
        <v>17480.353883310261</v>
      </c>
    </row>
    <row r="155" spans="1:5">
      <c r="A155" s="32">
        <f>Tabelle0!$A150</f>
        <v>42734</v>
      </c>
      <c r="B155" s="143">
        <f>Tabelle0!O150</f>
        <v>3049032</v>
      </c>
      <c r="C155" s="144">
        <f>Tabelle1b!G151</f>
        <v>82175684</v>
      </c>
      <c r="D155" s="143">
        <f t="shared" si="22"/>
        <v>8733.6690086496219</v>
      </c>
      <c r="E155" s="143">
        <f t="shared" si="23"/>
        <v>17467.338017299244</v>
      </c>
    </row>
    <row r="156" spans="1:5">
      <c r="A156" s="32">
        <f>Tabelle0!$A151</f>
        <v>42765</v>
      </c>
      <c r="B156" s="143">
        <f>Tabelle0!O151</f>
        <v>3074556</v>
      </c>
      <c r="C156" s="144">
        <f>Tabelle1b!G152</f>
        <v>82521700</v>
      </c>
      <c r="D156" s="143">
        <f t="shared" ref="D156:D157" si="24">60*51000000*B156/13000/C156</f>
        <v>8769.8530391213644</v>
      </c>
      <c r="E156" s="143">
        <f t="shared" ref="E156:E157" si="25">D156*2</f>
        <v>17539.706078242729</v>
      </c>
    </row>
    <row r="157" spans="1:5">
      <c r="A157" s="32">
        <f>Tabelle0!$A152</f>
        <v>42794</v>
      </c>
      <c r="B157" s="143">
        <f>Tabelle0!O152</f>
        <v>3087672</v>
      </c>
      <c r="C157" s="144">
        <f>Tabelle1b!G153</f>
        <v>82521700</v>
      </c>
      <c r="D157" s="143">
        <f t="shared" si="24"/>
        <v>8807.265072748698</v>
      </c>
      <c r="E157" s="143">
        <f t="shared" si="25"/>
        <v>17614.530145497396</v>
      </c>
    </row>
    <row r="158" spans="1:5">
      <c r="A158" s="32">
        <f>Tabelle0!$A153</f>
        <v>42824</v>
      </c>
      <c r="B158" s="143">
        <f>Tabelle0!O153</f>
        <v>3088822</v>
      </c>
      <c r="C158" s="144">
        <f>Tabelle1b!G154</f>
        <v>82521700</v>
      </c>
      <c r="D158" s="143">
        <f t="shared" ref="D158:D160" si="26">60*51000000*B158/13000/C158</f>
        <v>8810.5453288230674</v>
      </c>
      <c r="E158" s="143">
        <f t="shared" ref="E158:E160" si="27">D158*2</f>
        <v>17621.090657646135</v>
      </c>
    </row>
    <row r="159" spans="1:5">
      <c r="A159" s="32">
        <f>Tabelle0!$A154</f>
        <v>42855</v>
      </c>
      <c r="B159" s="143">
        <f>Tabelle0!O154</f>
        <v>3092777</v>
      </c>
      <c r="C159" s="144">
        <f>Tabelle1b!G155</f>
        <v>82521700</v>
      </c>
      <c r="D159" s="143">
        <f t="shared" si="26"/>
        <v>8821.8265573223125</v>
      </c>
      <c r="E159" s="143">
        <f t="shared" si="27"/>
        <v>17643.653114644625</v>
      </c>
    </row>
    <row r="160" spans="1:5">
      <c r="A160" s="32">
        <f>Tabelle0!$A155</f>
        <v>42885</v>
      </c>
      <c r="B160" s="143">
        <f>Tabelle0!O155</f>
        <v>3109768</v>
      </c>
      <c r="C160" s="144">
        <f>Tabelle1b!G156</f>
        <v>82521700</v>
      </c>
      <c r="D160" s="143">
        <f t="shared" si="26"/>
        <v>8870.2916277219774</v>
      </c>
      <c r="E160" s="143">
        <f t="shared" si="27"/>
        <v>17740.583255443955</v>
      </c>
    </row>
    <row r="161" spans="1:5">
      <c r="A161" s="32">
        <f>Tabelle0!$A156</f>
        <v>42916</v>
      </c>
      <c r="B161" s="143">
        <f>Tabelle0!O156</f>
        <v>3130430</v>
      </c>
      <c r="C161" s="144">
        <f>Tabelle1b!G157</f>
        <v>82521700</v>
      </c>
      <c r="D161" s="143">
        <f t="shared" ref="D161:D162" si="28">60*51000000*B161/13000/C161</f>
        <v>8929.2278459903464</v>
      </c>
      <c r="E161" s="143">
        <f t="shared" ref="E161:E162" si="29">D161*2</f>
        <v>17858.455691980693</v>
      </c>
    </row>
    <row r="162" spans="1:5">
      <c r="A162" s="32">
        <f>Tabelle0!$A157</f>
        <v>42946</v>
      </c>
      <c r="B162" s="143">
        <f>Tabelle0!O157</f>
        <v>3127834</v>
      </c>
      <c r="C162" s="144">
        <f>Tabelle1b!G158</f>
        <v>82521700</v>
      </c>
      <c r="D162" s="143">
        <f t="shared" si="28"/>
        <v>8921.8230244520309</v>
      </c>
      <c r="E162" s="143">
        <f t="shared" si="29"/>
        <v>17843.646048904062</v>
      </c>
    </row>
    <row r="163" spans="1:5">
      <c r="A163" s="32">
        <f>Tabelle0!$A158</f>
        <v>42977</v>
      </c>
      <c r="B163" s="143">
        <f>Tabelle0!O158</f>
        <v>3137159</v>
      </c>
      <c r="C163" s="144">
        <f>Tabelle1b!G159</f>
        <v>82521700</v>
      </c>
      <c r="D163" s="143">
        <f t="shared" ref="D163:D164" si="30">60*51000000*B163/13000/C163</f>
        <v>8948.421622620288</v>
      </c>
      <c r="E163" s="143">
        <f t="shared" ref="E163:E164" si="31">D163*2</f>
        <v>17896.843245240576</v>
      </c>
    </row>
    <row r="164" spans="1:5">
      <c r="A164" s="32">
        <f>Tabelle0!$A159</f>
        <v>43008</v>
      </c>
      <c r="B164" s="143">
        <f>Tabelle0!O159</f>
        <v>3143135</v>
      </c>
      <c r="C164" s="144">
        <f>Tabelle1b!G160</f>
        <v>82521700</v>
      </c>
      <c r="D164" s="143">
        <f t="shared" si="30"/>
        <v>8965.4675446206638</v>
      </c>
      <c r="E164" s="143">
        <f t="shared" si="31"/>
        <v>17930.935089241328</v>
      </c>
    </row>
    <row r="165" spans="1:5">
      <c r="A165" s="32">
        <f>Tabelle0!$A160</f>
        <v>43038</v>
      </c>
      <c r="B165" s="143">
        <f>Tabelle0!O160</f>
        <v>3149106</v>
      </c>
      <c r="C165" s="144">
        <f>Tabelle1b!G161</f>
        <v>82521700</v>
      </c>
      <c r="D165" s="143">
        <f t="shared" ref="D165:D166" si="32">60*51000000*B165/13000/C165</f>
        <v>8982.4992046381085</v>
      </c>
      <c r="E165" s="143">
        <f t="shared" ref="E165:E166" si="33">D165*2</f>
        <v>17964.998409276217</v>
      </c>
    </row>
    <row r="166" spans="1:5">
      <c r="A166" s="32">
        <f>Tabelle0!$A161</f>
        <v>43069</v>
      </c>
      <c r="B166" s="143">
        <f>Tabelle0!O161</f>
        <v>3180788</v>
      </c>
      <c r="C166" s="144">
        <f>Tabelle1b!G162</f>
        <v>82521700</v>
      </c>
      <c r="D166" s="143">
        <f t="shared" si="32"/>
        <v>9072.8688332886977</v>
      </c>
      <c r="E166" s="143">
        <f t="shared" si="33"/>
        <v>18145.737666577395</v>
      </c>
    </row>
    <row r="167" spans="1:5">
      <c r="A167" s="32">
        <f>Tabelle0!$A162</f>
        <v>43099</v>
      </c>
      <c r="B167" s="143">
        <f>Tabelle0!O162</f>
        <v>3173260</v>
      </c>
      <c r="C167" s="144">
        <f>Tabelle1b!G163</f>
        <v>82792400</v>
      </c>
      <c r="D167" s="143">
        <f t="shared" ref="D167:D168" si="34">60*51000000*B167/13000/C167</f>
        <v>9021.8013321921408</v>
      </c>
      <c r="E167" s="143">
        <f t="shared" ref="E167:E168" si="35">D167*2</f>
        <v>18043.602664384282</v>
      </c>
    </row>
    <row r="168" spans="1:5">
      <c r="A168" s="32">
        <f>Tabelle0!$A163</f>
        <v>43130</v>
      </c>
      <c r="B168" s="143">
        <f>Tabelle0!O163</f>
        <v>3180553</v>
      </c>
      <c r="C168" s="144">
        <f>Tabelle1b!G164</f>
        <v>82792400</v>
      </c>
      <c r="D168" s="143">
        <f t="shared" si="34"/>
        <v>9042.5358440555483</v>
      </c>
      <c r="E168" s="143">
        <f t="shared" si="35"/>
        <v>18085.071688111097</v>
      </c>
    </row>
    <row r="169" spans="1:5">
      <c r="A169" s="32">
        <f>Tabelle0!$A164</f>
        <v>43159</v>
      </c>
      <c r="B169" s="143">
        <f>Tabelle0!O164</f>
        <v>3183337</v>
      </c>
      <c r="C169" s="144">
        <f>Tabelle1b!G165</f>
        <v>82792400</v>
      </c>
      <c r="D169" s="143">
        <f t="shared" ref="D169" si="36">60*51000000*B169/13000/C169</f>
        <v>9050.4509518339291</v>
      </c>
      <c r="E169" s="143">
        <f t="shared" ref="E169" si="37">D169*2</f>
        <v>18100.901903667858</v>
      </c>
    </row>
    <row r="170" spans="1:5">
      <c r="A170" s="32">
        <f>Tabelle0!$A165</f>
        <v>43189</v>
      </c>
      <c r="B170" s="143">
        <f>Tabelle0!O165</f>
        <v>3184530</v>
      </c>
      <c r="C170" s="144">
        <f>Tabelle1b!G166</f>
        <v>82792400</v>
      </c>
      <c r="D170" s="143">
        <f t="shared" ref="D170" si="38">60*51000000*B170/13000/C170</f>
        <v>9053.8427347289035</v>
      </c>
      <c r="E170" s="143">
        <f t="shared" ref="E170" si="39">D170*2</f>
        <v>18107.685469457807</v>
      </c>
    </row>
    <row r="171" spans="1:5">
      <c r="A171" s="32">
        <f>Tabelle0!$A166</f>
        <v>43220</v>
      </c>
      <c r="B171" s="143">
        <f>Tabelle0!O166</f>
        <v>3191544</v>
      </c>
      <c r="C171" s="144">
        <f>Tabelle1b!G167</f>
        <v>82792400</v>
      </c>
      <c r="D171" s="143">
        <f t="shared" ref="D171:D172" si="40">60*51000000*B171/13000/C171</f>
        <v>9073.7840299722793</v>
      </c>
      <c r="E171" s="143">
        <f t="shared" ref="E171:E172" si="41">D171*2</f>
        <v>18147.568059944559</v>
      </c>
    </row>
    <row r="172" spans="1:5">
      <c r="A172" s="32">
        <f>Tabelle0!$A167</f>
        <v>43250</v>
      </c>
      <c r="B172" s="143">
        <f>Tabelle0!O167</f>
        <v>3232647</v>
      </c>
      <c r="C172" s="144">
        <f>Tabelle1b!G168</f>
        <v>82792400</v>
      </c>
      <c r="D172" s="143">
        <f t="shared" si="40"/>
        <v>9190.6427494459731</v>
      </c>
      <c r="E172" s="143">
        <f t="shared" si="41"/>
        <v>18381.285498891946</v>
      </c>
    </row>
    <row r="173" spans="1:5">
      <c r="A173" s="32">
        <f>Tabelle0!$A168</f>
        <v>43281</v>
      </c>
      <c r="B173" s="143">
        <f>Tabelle0!O168</f>
        <v>3240073</v>
      </c>
      <c r="C173" s="144">
        <f>Tabelle1b!G169</f>
        <v>82792400</v>
      </c>
      <c r="D173" s="143">
        <f t="shared" ref="D173:D174" si="42">60*51000000*B173/13000/C173</f>
        <v>9211.7553896622994</v>
      </c>
      <c r="E173" s="143">
        <f t="shared" ref="E173:E174" si="43">D173*2</f>
        <v>18423.510779324599</v>
      </c>
    </row>
    <row r="174" spans="1:5">
      <c r="A174" s="32">
        <f>Tabelle0!$A169</f>
        <v>43311</v>
      </c>
      <c r="B174" s="143">
        <f>Tabelle0!O169</f>
        <v>3242383</v>
      </c>
      <c r="C174" s="144">
        <f>Tabelle1b!G170</f>
        <v>82792400</v>
      </c>
      <c r="D174" s="143">
        <f t="shared" si="42"/>
        <v>9218.3228821077228</v>
      </c>
      <c r="E174" s="143">
        <f t="shared" si="43"/>
        <v>18436.645764215446</v>
      </c>
    </row>
    <row r="175" spans="1:5">
      <c r="A175" s="32">
        <f>Tabelle0!$A170</f>
        <v>43342</v>
      </c>
      <c r="B175" s="143">
        <f>Tabelle0!O170</f>
        <v>3242848</v>
      </c>
      <c r="C175" s="144">
        <f>Tabelle1b!G171</f>
        <v>82792400</v>
      </c>
      <c r="D175" s="143">
        <f t="shared" ref="D175:D176" si="44">60*51000000*B175/13000/C175</f>
        <v>9219.6449098077755</v>
      </c>
      <c r="E175" s="143">
        <f t="shared" ref="E175:E176" si="45">D175*2</f>
        <v>18439.289819615551</v>
      </c>
    </row>
    <row r="176" spans="1:5">
      <c r="A176" s="32">
        <f>Tabelle0!$A171</f>
        <v>43373</v>
      </c>
      <c r="B176" s="143">
        <f>Tabelle0!O171</f>
        <v>3266575</v>
      </c>
      <c r="C176" s="144">
        <f>Tabelle1b!G172</f>
        <v>82792400</v>
      </c>
      <c r="D176" s="143">
        <f t="shared" si="44"/>
        <v>9287.1024393543375</v>
      </c>
      <c r="E176" s="143">
        <f t="shared" si="45"/>
        <v>18574.204878708675</v>
      </c>
    </row>
    <row r="177" spans="1:5">
      <c r="A177" s="32">
        <f>Tabelle0!$A172</f>
        <v>43403</v>
      </c>
      <c r="B177" s="143">
        <f>Tabelle0!O172</f>
        <v>3281738</v>
      </c>
      <c r="C177" s="144">
        <f>Tabelle1b!G173</f>
        <v>82792400</v>
      </c>
      <c r="D177" s="143">
        <f t="shared" ref="D177:D178" si="46">60*51000000*B177/13000/C177</f>
        <v>9330.2119146573459</v>
      </c>
      <c r="E177" s="143">
        <f t="shared" ref="E177:E178" si="47">D177*2</f>
        <v>18660.423829314692</v>
      </c>
    </row>
    <row r="178" spans="1:5">
      <c r="A178" s="32">
        <f>Tabelle0!$A173</f>
        <v>43434</v>
      </c>
      <c r="B178" s="143">
        <f>Tabelle0!O173</f>
        <v>3315395</v>
      </c>
      <c r="C178" s="144">
        <f>Tabelle1b!G174</f>
        <v>82792400</v>
      </c>
      <c r="D178" s="143">
        <f t="shared" si="46"/>
        <v>9425.9011325082611</v>
      </c>
      <c r="E178" s="143">
        <f t="shared" si="47"/>
        <v>18851.802265016522</v>
      </c>
    </row>
    <row r="179" spans="1:5">
      <c r="A179" s="32">
        <f>Tabelle0!$A174</f>
        <v>43464</v>
      </c>
      <c r="B179" s="143">
        <f>Tabelle0!O174</f>
        <v>3312502</v>
      </c>
      <c r="C179" s="144">
        <f>Tabelle1b!G175</f>
        <v>83019213</v>
      </c>
      <c r="D179" s="143">
        <f t="shared" ref="D179" si="48">60*51000000*B179/13000/C179</f>
        <v>9391.9465272547131</v>
      </c>
      <c r="E179" s="143">
        <f t="shared" ref="E179" si="49">D179*2</f>
        <v>18783.893054509426</v>
      </c>
    </row>
    <row r="180" spans="1:5">
      <c r="A180" s="32">
        <f>Tabelle0!$A175</f>
        <v>43495</v>
      </c>
      <c r="B180" s="143">
        <f>Tabelle0!O175</f>
        <v>3316650</v>
      </c>
      <c r="C180" s="144">
        <f>Tabelle1b!G176</f>
        <v>83019213</v>
      </c>
      <c r="D180" s="143">
        <f t="shared" ref="D180:D181" si="50">60*51000000*B180/13000/C180</f>
        <v>9403.7073636844125</v>
      </c>
      <c r="E180" s="143">
        <f t="shared" ref="E180:E181" si="51">D180*2</f>
        <v>18807.414727368825</v>
      </c>
    </row>
    <row r="181" spans="1:5">
      <c r="A181" s="32">
        <f>Tabelle0!$A176</f>
        <v>43524</v>
      </c>
      <c r="B181" s="143">
        <f>Tabelle0!O176</f>
        <v>3330293</v>
      </c>
      <c r="C181" s="144">
        <f>Tabelle1b!G177</f>
        <v>83019213</v>
      </c>
      <c r="D181" s="143">
        <f t="shared" si="50"/>
        <v>9442.3894011507546</v>
      </c>
      <c r="E181" s="143">
        <f t="shared" si="51"/>
        <v>18884.778802301509</v>
      </c>
    </row>
    <row r="182" spans="1:5">
      <c r="A182" s="32">
        <f>Tabelle0!$A177</f>
        <v>43554</v>
      </c>
      <c r="B182" s="143">
        <f>Tabelle0!O177</f>
        <v>3364691</v>
      </c>
      <c r="C182" s="144">
        <f>Tabelle1b!G178</f>
        <v>83019213</v>
      </c>
      <c r="D182" s="143">
        <f t="shared" ref="D182:D185" si="52">60*51000000*B182/13000/C182</f>
        <v>9539.9181503090967</v>
      </c>
      <c r="E182" s="143">
        <f t="shared" ref="E182:E185" si="53">D182*2</f>
        <v>19079.836300618193</v>
      </c>
    </row>
    <row r="183" spans="1:5">
      <c r="A183" s="32">
        <f>Tabelle0!$A178</f>
        <v>43585</v>
      </c>
      <c r="B183" s="143">
        <f>Tabelle0!O178</f>
        <v>3381500</v>
      </c>
      <c r="C183" s="144">
        <f>Tabelle1b!G179</f>
        <v>83019213</v>
      </c>
      <c r="D183" s="143">
        <f t="shared" si="52"/>
        <v>9587.5767567572202</v>
      </c>
      <c r="E183" s="143">
        <f t="shared" si="53"/>
        <v>19175.15351351444</v>
      </c>
    </row>
    <row r="184" spans="1:5">
      <c r="A184" s="32">
        <f>Tabelle0!$A179</f>
        <v>43615</v>
      </c>
      <c r="B184" s="143">
        <f>Tabelle0!O179</f>
        <v>3405568</v>
      </c>
      <c r="C184" s="144">
        <f>Tabelle1b!G180</f>
        <v>83019213</v>
      </c>
      <c r="D184" s="143">
        <f t="shared" si="52"/>
        <v>9655.8168269573198</v>
      </c>
      <c r="E184" s="143">
        <f t="shared" si="53"/>
        <v>19311.63365391464</v>
      </c>
    </row>
    <row r="185" spans="1:5">
      <c r="A185" s="32">
        <f>Tabelle0!$A180</f>
        <v>43646</v>
      </c>
      <c r="B185" s="143">
        <f>Tabelle0!O180</f>
        <v>3416975</v>
      </c>
      <c r="C185" s="144">
        <f>Tabelle1b!G181</f>
        <v>83019213</v>
      </c>
      <c r="D185" s="143">
        <f t="shared" si="52"/>
        <v>9688.1591271389934</v>
      </c>
      <c r="E185" s="143">
        <f t="shared" si="53"/>
        <v>19376.318254277987</v>
      </c>
    </row>
    <row r="186" spans="1:5">
      <c r="A186" s="32">
        <f>Tabelle0!$A181</f>
        <v>43676</v>
      </c>
      <c r="B186" s="143">
        <f>Tabelle0!O181</f>
        <v>3425462</v>
      </c>
      <c r="C186" s="144">
        <f>Tabelle1b!G182</f>
        <v>83019213</v>
      </c>
      <c r="D186" s="143">
        <f t="shared" ref="D186:D188" si="54">60*51000000*B186/13000/C186</f>
        <v>9712.2223428523157</v>
      </c>
      <c r="E186" s="143">
        <f t="shared" ref="E186:E188" si="55">D186*2</f>
        <v>19424.444685704631</v>
      </c>
    </row>
    <row r="187" spans="1:5">
      <c r="A187" s="32">
        <f>Tabelle0!$A182</f>
        <v>43707</v>
      </c>
      <c r="B187" s="143">
        <f>Tabelle0!O182</f>
        <v>3459473</v>
      </c>
      <c r="C187" s="144">
        <f>Tabelle1b!G183</f>
        <v>83019213</v>
      </c>
      <c r="D187" s="143">
        <f t="shared" si="54"/>
        <v>9808.6538297883108</v>
      </c>
      <c r="E187" s="143">
        <f t="shared" si="55"/>
        <v>19617.307659576622</v>
      </c>
    </row>
    <row r="188" spans="1:5">
      <c r="A188" s="32">
        <f>Tabelle0!$A183</f>
        <v>43738</v>
      </c>
      <c r="B188" s="143">
        <f>Tabelle0!O183</f>
        <v>3442102</v>
      </c>
      <c r="C188" s="144">
        <f>Tabelle1b!G184</f>
        <v>83019213</v>
      </c>
      <c r="D188" s="143">
        <f t="shared" si="54"/>
        <v>9759.4017831103192</v>
      </c>
      <c r="E188" s="143">
        <f t="shared" si="55"/>
        <v>19518.803566220638</v>
      </c>
    </row>
    <row r="189" spans="1:5">
      <c r="A189" s="32">
        <f>Tabelle0!$A184</f>
        <v>43768</v>
      </c>
      <c r="B189" s="143">
        <f>Tabelle0!O184</f>
        <v>3456012</v>
      </c>
      <c r="C189" s="144">
        <f>Tabelle1b!G185</f>
        <v>83019213</v>
      </c>
      <c r="D189" s="143">
        <f t="shared" ref="D189" si="56">60*51000000*B189/13000/C189</f>
        <v>9798.8408464509939</v>
      </c>
      <c r="E189" s="143">
        <f t="shared" ref="E189" si="57">D189*2</f>
        <v>19597.681692901988</v>
      </c>
    </row>
    <row r="190" spans="1:5">
      <c r="A190" s="32">
        <f>Tabelle0!$A185</f>
        <v>43799</v>
      </c>
      <c r="B190" s="143">
        <f>Tabelle0!O185</f>
        <v>3477712</v>
      </c>
      <c r="C190" s="144">
        <f>Tabelle1b!G186</f>
        <v>83019213</v>
      </c>
      <c r="D190" s="143">
        <f t="shared" ref="D190:D191" si="58">60*51000000*B190/13000/C190</f>
        <v>9860.3669193836067</v>
      </c>
      <c r="E190" s="143">
        <f t="shared" ref="E190:E191" si="59">D190*2</f>
        <v>19720.733838767213</v>
      </c>
    </row>
    <row r="191" spans="1:5">
      <c r="A191" s="32">
        <f>Tabelle0!$A186</f>
        <v>43829</v>
      </c>
      <c r="B191" s="143">
        <f>Tabelle0!O186</f>
        <v>3475368</v>
      </c>
      <c r="C191" s="144">
        <f>Tabelle1b!G187</f>
        <v>83167000</v>
      </c>
      <c r="D191" s="143">
        <f t="shared" si="58"/>
        <v>9836.2109971503123</v>
      </c>
      <c r="E191" s="143">
        <f t="shared" si="59"/>
        <v>19672.421994300625</v>
      </c>
    </row>
    <row r="192" spans="1:5">
      <c r="A192" s="32">
        <f>Tabelle0!$A187</f>
        <v>43860</v>
      </c>
      <c r="B192" s="143">
        <f>Tabelle0!O187</f>
        <v>3473320</v>
      </c>
      <c r="C192" s="144">
        <f>Tabelle1b!G188</f>
        <v>83167000</v>
      </c>
      <c r="D192" s="143">
        <f t="shared" ref="D192:D193" si="60">60*51000000*B192/13000/C192</f>
        <v>9830.4146152643752</v>
      </c>
      <c r="E192" s="143">
        <f t="shared" ref="E192:E193" si="61">D192*2</f>
        <v>19660.82923052875</v>
      </c>
    </row>
    <row r="193" spans="1:5">
      <c r="A193" s="32">
        <f>Tabelle0!$A188</f>
        <v>43889</v>
      </c>
      <c r="B193" s="143">
        <f>Tabelle0!O188</f>
        <v>3488271</v>
      </c>
      <c r="C193" s="144">
        <f>Tabelle1b!G189</f>
        <v>83167000</v>
      </c>
      <c r="D193" s="143">
        <f t="shared" si="60"/>
        <v>9872.7299011904688</v>
      </c>
      <c r="E193" s="143">
        <f t="shared" si="61"/>
        <v>19745.459802380938</v>
      </c>
    </row>
    <row r="194" spans="1:5">
      <c r="A194" s="32">
        <f>Tabelle0!$A189</f>
        <v>43920</v>
      </c>
      <c r="B194" s="143">
        <f>Tabelle0!O189</f>
        <v>3574741</v>
      </c>
      <c r="C194" s="144">
        <f>Tabelle1b!G190</f>
        <v>83167000</v>
      </c>
      <c r="D194" s="143">
        <f t="shared" ref="D194:D195" si="62">60*51000000*B194/13000/C194</f>
        <v>10117.462880524912</v>
      </c>
      <c r="E194" s="143">
        <f t="shared" ref="E194:E195" si="63">D194*2</f>
        <v>20234.925761049824</v>
      </c>
    </row>
    <row r="195" spans="1:5">
      <c r="A195" s="32">
        <f>Tabelle0!$A190</f>
        <v>43951</v>
      </c>
      <c r="B195" s="143">
        <f>Tabelle0!O190</f>
        <v>3581253</v>
      </c>
      <c r="C195" s="144">
        <f>Tabelle1b!G191</f>
        <v>83167000</v>
      </c>
      <c r="D195" s="143">
        <f t="shared" si="62"/>
        <v>10135.893563552852</v>
      </c>
      <c r="E195" s="143">
        <f t="shared" si="63"/>
        <v>20271.787127105705</v>
      </c>
    </row>
    <row r="196" spans="1:5">
      <c r="A196" s="32">
        <f>Tabelle0!$A191</f>
        <v>43981</v>
      </c>
      <c r="B196" s="143">
        <f>Tabelle0!O191</f>
        <v>3641582</v>
      </c>
      <c r="C196" s="144">
        <f>Tabelle1b!G192</f>
        <v>83167000</v>
      </c>
      <c r="D196" s="143">
        <f t="shared" ref="D196:D197" si="64">60*51000000*B196/13000/C196</f>
        <v>10306.640596168414</v>
      </c>
      <c r="E196" s="143">
        <f t="shared" ref="E196:E197" si="65">D196*2</f>
        <v>20613.281192336828</v>
      </c>
    </row>
    <row r="197" spans="1:5">
      <c r="A197" s="32">
        <f>Tabelle0!$A192</f>
        <v>44012</v>
      </c>
      <c r="B197" s="143">
        <f>Tabelle0!O192</f>
        <v>3646241</v>
      </c>
      <c r="C197" s="144">
        <f>Tabelle1b!G193</f>
        <v>83167000</v>
      </c>
      <c r="D197" s="143">
        <f t="shared" si="64"/>
        <v>10319.826798906</v>
      </c>
      <c r="E197" s="143">
        <f t="shared" si="65"/>
        <v>20639.653597812001</v>
      </c>
    </row>
    <row r="198" spans="1:5">
      <c r="A198" s="32">
        <f>Tabelle0!$A193</f>
        <v>44042</v>
      </c>
      <c r="B198" s="143">
        <f>Tabelle0!O193</f>
        <v>3660459</v>
      </c>
      <c r="C198" s="144">
        <f>Tabelle1b!G194</f>
        <v>83167000</v>
      </c>
      <c r="D198" s="143">
        <f t="shared" ref="D198:D199" si="66">60*51000000*B198/13000/C198</f>
        <v>10360.067500885614</v>
      </c>
      <c r="E198" s="143">
        <f t="shared" ref="E198:E199" si="67">D198*2</f>
        <v>20720.135001771228</v>
      </c>
    </row>
    <row r="199" spans="1:5">
      <c r="A199" s="32">
        <f>Tabelle0!$A194</f>
        <v>44073</v>
      </c>
      <c r="B199" s="143">
        <f>Tabelle0!O194</f>
        <v>3674205</v>
      </c>
      <c r="C199" s="144">
        <f>Tabelle1b!G195</f>
        <v>83167000</v>
      </c>
      <c r="D199" s="143">
        <f t="shared" si="66"/>
        <v>10398.972317977452</v>
      </c>
      <c r="E199" s="143">
        <f t="shared" si="67"/>
        <v>20797.944635954904</v>
      </c>
    </row>
    <row r="200" spans="1:5">
      <c r="A200" s="32">
        <f>Tabelle0!$A195</f>
        <v>44104</v>
      </c>
      <c r="B200" s="143">
        <f>Tabelle0!O195</f>
        <v>3696097</v>
      </c>
      <c r="C200" s="144">
        <f>Tabelle1b!G196</f>
        <v>83167000</v>
      </c>
      <c r="D200" s="143">
        <f t="shared" ref="D200:D207" si="68">60*51000000*B200/13000/C200</f>
        <v>10460.93247044177</v>
      </c>
      <c r="E200" s="143">
        <f t="shared" ref="E200:E207" si="69">D200*2</f>
        <v>20921.864940883541</v>
      </c>
    </row>
    <row r="201" spans="1:5">
      <c r="A201" s="32">
        <f>Tabelle0!$A196</f>
        <v>44134</v>
      </c>
      <c r="B201" s="143">
        <f>Tabelle0!O196</f>
        <v>3729350</v>
      </c>
      <c r="C201" s="144">
        <f>Tabelle1b!G197</f>
        <v>83167000</v>
      </c>
      <c r="D201" s="143">
        <f t="shared" si="68"/>
        <v>10555.047258944236</v>
      </c>
      <c r="E201" s="143">
        <f t="shared" si="69"/>
        <v>21110.094517888472</v>
      </c>
    </row>
    <row r="202" spans="1:5">
      <c r="A202" s="32">
        <f>Tabelle0!$A197</f>
        <v>44165</v>
      </c>
      <c r="B202" s="143">
        <f>Tabelle0!O197</f>
        <v>3768424</v>
      </c>
      <c r="C202" s="144">
        <f>Tabelle1b!G198</f>
        <v>83167000</v>
      </c>
      <c r="D202" s="143">
        <f t="shared" si="68"/>
        <v>10665.637017641056</v>
      </c>
      <c r="E202" s="143">
        <f t="shared" si="69"/>
        <v>21331.274035282113</v>
      </c>
    </row>
    <row r="203" spans="1:5">
      <c r="A203" s="32">
        <f>Tabelle0!$A198</f>
        <v>44195</v>
      </c>
      <c r="B203" s="143">
        <f>Tabelle0!O198</f>
        <v>3768627</v>
      </c>
      <c r="C203" s="144">
        <f>Tabelle1b!G199</f>
        <v>83155000</v>
      </c>
      <c r="D203" s="143">
        <f t="shared" si="68"/>
        <v>10667.750789767024</v>
      </c>
      <c r="E203" s="143">
        <f t="shared" si="69"/>
        <v>21335.501579534048</v>
      </c>
    </row>
    <row r="204" spans="1:5">
      <c r="A204" s="32">
        <f>Tabelle0!$A199</f>
        <v>44226</v>
      </c>
      <c r="B204" s="143">
        <f>Tabelle0!O199</f>
        <v>3797033</v>
      </c>
      <c r="C204" s="144">
        <f>Tabelle1b!G200</f>
        <v>83155000</v>
      </c>
      <c r="D204" s="143">
        <f t="shared" si="68"/>
        <v>10748.15888771201</v>
      </c>
      <c r="E204" s="143">
        <f t="shared" si="69"/>
        <v>21496.317775424021</v>
      </c>
    </row>
    <row r="205" spans="1:5">
      <c r="A205" s="32">
        <f>Tabelle0!$A200</f>
        <v>44255</v>
      </c>
      <c r="B205" s="143">
        <f>Tabelle0!O200</f>
        <v>3809516</v>
      </c>
      <c r="C205" s="144">
        <f>Tabelle1b!G201</f>
        <v>83155000</v>
      </c>
      <c r="D205" s="143">
        <f t="shared" si="68"/>
        <v>10783.494179081696</v>
      </c>
      <c r="E205" s="143">
        <f t="shared" si="69"/>
        <v>21566.988358163391</v>
      </c>
    </row>
    <row r="206" spans="1:5">
      <c r="A206" s="32">
        <f>Tabelle0!$A201</f>
        <v>44285</v>
      </c>
      <c r="B206" s="143">
        <f>Tabelle0!O201</f>
        <v>3842964</v>
      </c>
      <c r="C206" s="144">
        <f>Tabelle1b!G202</f>
        <v>83155000</v>
      </c>
      <c r="D206" s="143">
        <f t="shared" si="68"/>
        <v>10878.174530418171</v>
      </c>
      <c r="E206" s="143">
        <f t="shared" si="69"/>
        <v>21756.349060836343</v>
      </c>
    </row>
    <row r="207" spans="1:5">
      <c r="A207" s="32">
        <f>Tabelle0!$A202</f>
        <v>44316</v>
      </c>
      <c r="B207" s="143">
        <f>Tabelle0!O202</f>
        <v>3849525</v>
      </c>
      <c r="C207" s="144">
        <f>Tabelle1b!G203</f>
        <v>83155000</v>
      </c>
      <c r="D207" s="143">
        <f t="shared" si="68"/>
        <v>10896.746576134467</v>
      </c>
      <c r="E207" s="143">
        <f t="shared" si="69"/>
        <v>21793.493152268933</v>
      </c>
    </row>
    <row r="208" spans="1:5">
      <c r="A208" s="32">
        <f>Tabelle0!$A203</f>
        <v>44346</v>
      </c>
      <c r="B208" s="143">
        <f>Tabelle0!O203</f>
        <v>3886307</v>
      </c>
      <c r="C208" s="144">
        <f>Tabelle1b!G204</f>
        <v>83155000</v>
      </c>
      <c r="D208" s="143">
        <f t="shared" ref="D208:D211" si="70">60*51000000*B208/13000/C208</f>
        <v>11000.864391335921</v>
      </c>
      <c r="E208" s="143">
        <f t="shared" ref="E208:E211" si="71">D208*2</f>
        <v>22001.728782671842</v>
      </c>
    </row>
    <row r="209" spans="1:5">
      <c r="A209" s="32">
        <f>Tabelle0!$A204</f>
        <v>44377</v>
      </c>
      <c r="B209" s="143">
        <f>Tabelle0!O204</f>
        <v>3888828</v>
      </c>
      <c r="C209" s="144">
        <f>Tabelle1b!G205</f>
        <v>83155000</v>
      </c>
      <c r="D209" s="143">
        <f t="shared" si="70"/>
        <v>11008.000518031666</v>
      </c>
      <c r="E209" s="143">
        <f t="shared" si="71"/>
        <v>22016.001036063331</v>
      </c>
    </row>
    <row r="210" spans="1:5">
      <c r="A210" s="32">
        <f>Tabelle0!$A205</f>
        <v>44407</v>
      </c>
      <c r="B210" s="143">
        <f>Tabelle0!O205</f>
        <v>3910058</v>
      </c>
      <c r="C210" s="144">
        <f>Tabelle1b!G206</f>
        <v>83155000</v>
      </c>
      <c r="D210" s="143">
        <f t="shared" si="70"/>
        <v>11068.09570635005</v>
      </c>
      <c r="E210" s="143">
        <f t="shared" si="71"/>
        <v>22136.1914127001</v>
      </c>
    </row>
    <row r="211" spans="1:5">
      <c r="A211" s="32">
        <f>Tabelle0!$A206</f>
        <v>44438</v>
      </c>
      <c r="B211" s="143">
        <f>Tabelle0!O206</f>
        <v>3931893</v>
      </c>
      <c r="C211" s="144">
        <f>Tabelle1b!G207</f>
        <v>83155000</v>
      </c>
      <c r="D211" s="143">
        <f t="shared" si="70"/>
        <v>11129.903451848495</v>
      </c>
      <c r="E211" s="143">
        <f t="shared" si="71"/>
        <v>22259.80690369699</v>
      </c>
    </row>
    <row r="212" spans="1:5">
      <c r="A212" s="32">
        <f>Tabelle0!$A207</f>
        <v>44469</v>
      </c>
      <c r="B212" s="143">
        <f>Tabelle0!O207</f>
        <v>3938312</v>
      </c>
      <c r="C212" s="144">
        <f>Tabelle1b!G208</f>
        <v>83155000</v>
      </c>
      <c r="D212" s="143">
        <f t="shared" ref="D212:D215" si="72">60*51000000*B212/13000/C212</f>
        <v>11148.073541995254</v>
      </c>
      <c r="E212" s="143">
        <f t="shared" ref="E212:E215" si="73">D212*2</f>
        <v>22296.147083990509</v>
      </c>
    </row>
    <row r="213" spans="1:5">
      <c r="A213" s="32">
        <f>Tabelle0!$A208</f>
        <v>44499</v>
      </c>
      <c r="B213" s="143">
        <f>Tabelle0!O208</f>
        <v>3956351</v>
      </c>
      <c r="C213" s="144">
        <f>Tabelle1b!G209</f>
        <v>83155000</v>
      </c>
      <c r="D213" s="143">
        <f t="shared" si="72"/>
        <v>11199.136052691221</v>
      </c>
      <c r="E213" s="143">
        <f t="shared" si="73"/>
        <v>22398.272105382443</v>
      </c>
    </row>
    <row r="214" spans="1:5">
      <c r="A214" s="32">
        <f>Tabelle0!$A209</f>
        <v>44530</v>
      </c>
      <c r="B214" s="143">
        <f>Tabelle0!O209</f>
        <v>3983836</v>
      </c>
      <c r="C214" s="144">
        <f>Tabelle1b!G210</f>
        <v>83155000</v>
      </c>
      <c r="D214" s="143">
        <f t="shared" si="72"/>
        <v>11276.937100780286</v>
      </c>
      <c r="E214" s="143">
        <f t="shared" si="73"/>
        <v>22553.874201560571</v>
      </c>
    </row>
    <row r="215" spans="1:5">
      <c r="A215" s="32">
        <f>Tabelle0!$A210</f>
        <v>44560</v>
      </c>
      <c r="B215" s="143">
        <f>Tabelle0!O210</f>
        <v>3988139</v>
      </c>
      <c r="C215" s="144">
        <f>Tabelle1b!G211</f>
        <v>83237124</v>
      </c>
      <c r="D215" s="143">
        <f t="shared" si="72"/>
        <v>11277.979337865934</v>
      </c>
      <c r="E215" s="143">
        <f t="shared" si="73"/>
        <v>22555.958675731868</v>
      </c>
    </row>
    <row r="216" spans="1:5">
      <c r="A216" s="32">
        <f>Tabelle0!$A211</f>
        <v>44591</v>
      </c>
      <c r="B216" s="143">
        <f>Tabelle0!O211</f>
        <v>4018292</v>
      </c>
      <c r="C216" s="144">
        <f>Tabelle1b!G212</f>
        <v>83237124</v>
      </c>
      <c r="D216" s="143">
        <f t="shared" ref="D216:D220" si="74">60*51000000*B216/13000/C216</f>
        <v>11363.248409724931</v>
      </c>
      <c r="E216" s="143">
        <f t="shared" ref="E216:E220" si="75">D216*2</f>
        <v>22726.496819449862</v>
      </c>
    </row>
    <row r="217" spans="1:5">
      <c r="A217" s="32">
        <f>Tabelle0!$A212</f>
        <v>44620</v>
      </c>
      <c r="B217" s="143">
        <f>Tabelle0!O212</f>
        <v>4047501</v>
      </c>
      <c r="C217" s="144">
        <f>Tabelle1b!G213</f>
        <v>83237124</v>
      </c>
      <c r="D217" s="143">
        <f t="shared" si="74"/>
        <v>11445.847962669231</v>
      </c>
      <c r="E217" s="143">
        <f t="shared" si="75"/>
        <v>22891.695925338463</v>
      </c>
    </row>
    <row r="218" spans="1:5">
      <c r="A218" s="32">
        <f>Tabelle0!$A213</f>
        <v>44650</v>
      </c>
      <c r="B218" s="143">
        <f>Tabelle0!O213</f>
        <v>4052108</v>
      </c>
      <c r="C218" s="144">
        <f>Tabelle1b!G214</f>
        <v>83237124</v>
      </c>
      <c r="D218" s="143">
        <f t="shared" si="74"/>
        <v>11458.876006779416</v>
      </c>
      <c r="E218" s="143">
        <f t="shared" si="75"/>
        <v>22917.752013558831</v>
      </c>
    </row>
    <row r="219" spans="1:5">
      <c r="A219" s="32">
        <f>Tabelle0!$A214</f>
        <v>44681</v>
      </c>
      <c r="B219" s="143">
        <f>Tabelle0!O214</f>
        <v>4061739</v>
      </c>
      <c r="C219" s="144">
        <f>Tabelle1b!G215</f>
        <v>83237124</v>
      </c>
      <c r="D219" s="143">
        <f t="shared" si="74"/>
        <v>11486.11132104579</v>
      </c>
      <c r="E219" s="143">
        <f t="shared" si="75"/>
        <v>22972.222642091579</v>
      </c>
    </row>
    <row r="220" spans="1:5">
      <c r="A220" s="32">
        <f>Tabelle0!$A215</f>
        <v>44711</v>
      </c>
      <c r="B220" s="143">
        <f>Tabelle0!O215</f>
        <v>4078282</v>
      </c>
      <c r="C220" s="144">
        <f>Tabelle1b!G216</f>
        <v>83237124</v>
      </c>
      <c r="D220" s="143">
        <f t="shared" si="74"/>
        <v>11532.892943297753</v>
      </c>
      <c r="E220" s="143">
        <f t="shared" si="75"/>
        <v>23065.785886595506</v>
      </c>
    </row>
    <row r="221" spans="1:5">
      <c r="A221" s="32">
        <f>Tabelle0!$A216</f>
        <v>44742</v>
      </c>
      <c r="B221" s="143">
        <f>Tabelle0!O216</f>
        <v>4109596</v>
      </c>
      <c r="C221" s="144">
        <f>Tabelle1b!G217</f>
        <v>83237124</v>
      </c>
      <c r="D221" s="143">
        <f t="shared" ref="D221:D223" si="76">60*51000000*B221/13000/C221</f>
        <v>11621.445184076203</v>
      </c>
      <c r="E221" s="143">
        <f t="shared" ref="E221:E223" si="77">D221*2</f>
        <v>23242.890368152406</v>
      </c>
    </row>
    <row r="222" spans="1:5">
      <c r="A222" s="32">
        <f>Tabelle0!$A217</f>
        <v>44772</v>
      </c>
      <c r="B222" s="143">
        <f>Tabelle0!O217</f>
        <v>4156291</v>
      </c>
      <c r="C222" s="144">
        <f>Tabelle1b!G218</f>
        <v>83237124</v>
      </c>
      <c r="D222" s="143">
        <f t="shared" si="76"/>
        <v>11753.493050306957</v>
      </c>
      <c r="E222" s="143">
        <f t="shared" si="77"/>
        <v>23506.986100613914</v>
      </c>
    </row>
    <row r="223" spans="1:5">
      <c r="A223" s="32">
        <f>Tabelle0!$A218</f>
        <v>44803</v>
      </c>
      <c r="B223" s="143">
        <f>Tabelle0!O218</f>
        <v>4237788</v>
      </c>
      <c r="C223" s="144">
        <f>Tabelle1b!G219</f>
        <v>83237124</v>
      </c>
      <c r="D223" s="143">
        <f t="shared" si="76"/>
        <v>11983.956803475556</v>
      </c>
      <c r="E223" s="143">
        <f t="shared" si="77"/>
        <v>23967.913606951111</v>
      </c>
    </row>
    <row r="224" spans="1:5">
      <c r="A224" s="32">
        <f>Tabelle0!$A219</f>
        <v>44834</v>
      </c>
      <c r="B224" s="143">
        <f>Tabelle0!O219</f>
        <v>4226383</v>
      </c>
      <c r="C224" s="144">
        <f>Tabelle1b!G220</f>
        <v>83237124</v>
      </c>
      <c r="D224" s="143">
        <f t="shared" ref="D224:D233" si="78">60*51000000*B224/13000/C224</f>
        <v>11951.704829723296</v>
      </c>
      <c r="E224" s="143">
        <f t="shared" ref="E224:E233" si="79">D224*2</f>
        <v>23903.409659446592</v>
      </c>
    </row>
    <row r="225" spans="1:5">
      <c r="A225" s="32">
        <f>Tabelle0!$A220</f>
        <v>44864</v>
      </c>
      <c r="B225" s="143">
        <f>Tabelle0!O220</f>
        <v>4220667</v>
      </c>
      <c r="C225" s="144">
        <f>Tabelle1b!G221</f>
        <v>83237124</v>
      </c>
      <c r="D225" s="143">
        <f t="shared" si="78"/>
        <v>11935.540666464383</v>
      </c>
      <c r="E225" s="143">
        <f t="shared" si="79"/>
        <v>23871.081332928767</v>
      </c>
    </row>
    <row r="226" spans="1:5">
      <c r="A226" s="32">
        <f>Tabelle0!$A221</f>
        <v>44895</v>
      </c>
      <c r="B226" s="143">
        <f>Tabelle0!O221</f>
        <v>4234021</v>
      </c>
      <c r="C226" s="144">
        <f>Tabelle1b!G222</f>
        <v>83237124</v>
      </c>
      <c r="D226" s="143">
        <f t="shared" si="78"/>
        <v>11973.304178738619</v>
      </c>
      <c r="E226" s="143">
        <f t="shared" si="79"/>
        <v>23946.608357477238</v>
      </c>
    </row>
    <row r="227" spans="1:5">
      <c r="A227" s="32">
        <f>Tabelle0!$A222</f>
        <v>44925</v>
      </c>
      <c r="B227" s="143">
        <f>Tabelle0!O222</f>
        <v>4209857</v>
      </c>
      <c r="C227" s="144">
        <f>Tabelle1b!G223</f>
        <v>83237124</v>
      </c>
      <c r="D227" s="143">
        <f t="shared" si="78"/>
        <v>11904.97128143484</v>
      </c>
      <c r="E227" s="143">
        <f t="shared" si="79"/>
        <v>23809.942562869681</v>
      </c>
    </row>
    <row r="228" spans="1:5">
      <c r="A228" s="32">
        <f>Tabelle0!$A223</f>
        <v>44956</v>
      </c>
      <c r="B228" s="143">
        <f>Tabelle0!O223</f>
        <v>4204051</v>
      </c>
      <c r="C228" s="144">
        <f>Tabelle1b!G224</f>
        <v>83237124</v>
      </c>
      <c r="D228" s="143">
        <f t="shared" si="78"/>
        <v>11888.552608957365</v>
      </c>
      <c r="E228" s="143">
        <f t="shared" si="79"/>
        <v>23777.10521791473</v>
      </c>
    </row>
    <row r="229" spans="1:5">
      <c r="A229" s="32">
        <f>Tabelle0!$A224</f>
        <v>44985</v>
      </c>
      <c r="B229" s="143">
        <f>Tabelle0!O224</f>
        <v>4204942</v>
      </c>
      <c r="C229" s="144">
        <f>Tabelle1b!G225</f>
        <v>83237124</v>
      </c>
      <c r="D229" s="143">
        <f t="shared" si="78"/>
        <v>11891.072250221132</v>
      </c>
      <c r="E229" s="143">
        <f t="shared" si="79"/>
        <v>23782.144500442264</v>
      </c>
    </row>
    <row r="230" spans="1:5">
      <c r="A230" s="32">
        <f>Tabelle0!$A225</f>
        <v>45015</v>
      </c>
      <c r="B230" s="143">
        <f>Tabelle0!O225</f>
        <v>4188860</v>
      </c>
      <c r="C230" s="144">
        <f>Tabelle1b!G226</f>
        <v>83237124</v>
      </c>
      <c r="D230" s="143">
        <f t="shared" si="78"/>
        <v>11845.59428074425</v>
      </c>
      <c r="E230" s="143">
        <f t="shared" si="79"/>
        <v>23691.1885614885</v>
      </c>
    </row>
    <row r="231" spans="1:5">
      <c r="A231" s="32">
        <f>Tabelle0!$A226</f>
        <v>45046</v>
      </c>
      <c r="B231" s="143">
        <f>Tabelle0!O226</f>
        <v>4195271</v>
      </c>
      <c r="C231" s="144">
        <f>Tabelle1b!G227</f>
        <v>83237124</v>
      </c>
      <c r="D231" s="143">
        <f t="shared" si="78"/>
        <v>11863.723820746507</v>
      </c>
      <c r="E231" s="143">
        <f t="shared" si="79"/>
        <v>23727.447641493014</v>
      </c>
    </row>
    <row r="232" spans="1:5">
      <c r="A232" s="32">
        <f>Tabelle0!$A227</f>
        <v>45076</v>
      </c>
      <c r="B232" s="143">
        <f>Tabelle0!O227</f>
        <v>4204563</v>
      </c>
      <c r="C232" s="144">
        <f>Tabelle1b!G228</f>
        <v>83237124</v>
      </c>
      <c r="D232" s="143">
        <f t="shared" si="78"/>
        <v>11890.000483622964</v>
      </c>
      <c r="E232" s="143">
        <f t="shared" si="79"/>
        <v>23780.000967245927</v>
      </c>
    </row>
    <row r="233" spans="1:5">
      <c r="A233" s="32">
        <f>Tabelle0!$A228</f>
        <v>45107</v>
      </c>
      <c r="B233" s="143">
        <f>Tabelle0!O228</f>
        <v>4205987</v>
      </c>
      <c r="C233" s="144">
        <f>Tabelle1b!G229</f>
        <v>83237124</v>
      </c>
      <c r="D233" s="143">
        <f t="shared" si="78"/>
        <v>11894.027385036661</v>
      </c>
      <c r="E233" s="143">
        <f t="shared" si="79"/>
        <v>23788.054770073322</v>
      </c>
    </row>
  </sheetData>
  <mergeCells count="6">
    <mergeCell ref="E8:E9"/>
    <mergeCell ref="B2:D2"/>
    <mergeCell ref="B3:D3"/>
    <mergeCell ref="B4:D4"/>
    <mergeCell ref="B5:D5"/>
    <mergeCell ref="D8:D9"/>
  </mergeCells>
  <phoneticPr fontId="7" type="noConversion"/>
  <hyperlinks>
    <hyperlink ref="E10" r:id="rId1" xr:uid="{00000000-0004-0000-0900-000000000000}"/>
  </hyperlinks>
  <pageMargins left="0.78740157499999996" right="0.78740157499999996" top="0.984251969" bottom="0.984251969" header="0.4921259845" footer="0.492125984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5155D-432C-4FD7-9F64-6588AEE8577C}">
  <dimension ref="A1:J36"/>
  <sheetViews>
    <sheetView workbookViewId="0">
      <selection activeCell="E40" sqref="E40"/>
    </sheetView>
  </sheetViews>
  <sheetFormatPr baseColWidth="10" defaultRowHeight="14.25"/>
  <cols>
    <col min="2" max="4" width="21.5" customWidth="1"/>
    <col min="5" max="5" width="15.19921875" bestFit="1" customWidth="1"/>
    <col min="6" max="6" width="5.59765625" customWidth="1"/>
    <col min="7" max="7" width="11.796875" customWidth="1"/>
    <col min="8" max="9" width="22.8984375" customWidth="1"/>
  </cols>
  <sheetData>
    <row r="1" spans="1:10" ht="22.5">
      <c r="A1" s="28" t="s">
        <v>263</v>
      </c>
      <c r="B1" s="28"/>
      <c r="C1" s="28"/>
      <c r="D1" s="28"/>
      <c r="E1" s="28"/>
      <c r="F1" s="28"/>
      <c r="G1" s="28"/>
      <c r="H1" s="28"/>
      <c r="I1" s="149"/>
      <c r="J1" s="149"/>
    </row>
    <row r="2" spans="1:10" ht="14.25" customHeight="1">
      <c r="A2" s="149"/>
      <c r="B2" s="294" t="s">
        <v>267</v>
      </c>
      <c r="C2" s="291"/>
      <c r="D2" s="291"/>
      <c r="E2" s="291"/>
      <c r="F2" s="291"/>
      <c r="G2" s="291"/>
      <c r="H2" s="291"/>
      <c r="I2" s="291"/>
      <c r="J2" s="149"/>
    </row>
    <row r="3" spans="1:10">
      <c r="A3" s="149"/>
      <c r="B3" s="291"/>
      <c r="C3" s="291"/>
      <c r="D3" s="291"/>
      <c r="E3" s="291"/>
      <c r="F3" s="291"/>
      <c r="G3" s="291"/>
      <c r="H3" s="291"/>
      <c r="I3" s="291"/>
      <c r="J3" s="149"/>
    </row>
    <row r="4" spans="1:10" ht="81" customHeight="1">
      <c r="A4" s="149"/>
      <c r="B4" s="291"/>
      <c r="C4" s="291"/>
      <c r="D4" s="291"/>
      <c r="E4" s="291"/>
      <c r="F4" s="291"/>
      <c r="G4" s="291"/>
      <c r="H4" s="291"/>
      <c r="I4" s="291"/>
      <c r="J4" s="149"/>
    </row>
    <row r="5" spans="1:10" ht="21" thickBot="1">
      <c r="A5" s="149"/>
      <c r="B5" s="31" t="s">
        <v>260</v>
      </c>
      <c r="C5" s="31" t="s">
        <v>0</v>
      </c>
      <c r="D5" s="31" t="s">
        <v>261</v>
      </c>
      <c r="E5" s="31" t="s">
        <v>264</v>
      </c>
      <c r="F5" s="31"/>
      <c r="G5" s="31" t="s">
        <v>262</v>
      </c>
      <c r="H5" s="234" t="s">
        <v>266</v>
      </c>
      <c r="I5" s="227" t="s">
        <v>265</v>
      </c>
      <c r="J5" s="149"/>
    </row>
    <row r="6" spans="1:10" ht="15" thickTop="1">
      <c r="A6" s="149"/>
      <c r="J6" s="149"/>
    </row>
    <row r="7" spans="1:10">
      <c r="A7" s="228">
        <v>17714</v>
      </c>
      <c r="B7" s="230">
        <v>13000000000</v>
      </c>
      <c r="C7" s="231">
        <v>51000000</v>
      </c>
      <c r="D7" s="235">
        <f>B7/C7</f>
        <v>254.90196078431373</v>
      </c>
      <c r="E7" s="245">
        <v>0.99</v>
      </c>
      <c r="G7" s="244">
        <f>D7/E7</f>
        <v>257.47672806496337</v>
      </c>
      <c r="H7" s="229">
        <f>G7/8</f>
        <v>32.184591008120421</v>
      </c>
      <c r="I7" s="229">
        <f>G7/40</f>
        <v>6.436918201624084</v>
      </c>
      <c r="J7" s="149"/>
    </row>
    <row r="8" spans="1:10">
      <c r="A8" s="149"/>
      <c r="B8" s="149"/>
      <c r="C8" s="149"/>
      <c r="D8" s="149"/>
      <c r="E8" s="149"/>
      <c r="F8" s="149"/>
      <c r="G8" s="149"/>
      <c r="H8" s="149"/>
      <c r="I8" s="149"/>
      <c r="J8" s="149"/>
    </row>
    <row r="9" spans="1:10">
      <c r="A9" s="149"/>
      <c r="B9" s="149"/>
      <c r="C9" s="149"/>
      <c r="D9" s="149"/>
      <c r="E9" s="149"/>
      <c r="F9" s="149"/>
      <c r="G9" s="149"/>
      <c r="H9" s="149"/>
      <c r="I9" s="149"/>
      <c r="J9" s="149"/>
    </row>
    <row r="10" spans="1:10">
      <c r="A10" s="149"/>
      <c r="B10" s="291" t="s">
        <v>271</v>
      </c>
      <c r="C10" s="283"/>
      <c r="D10" s="283"/>
      <c r="E10" s="283"/>
      <c r="F10" s="283"/>
      <c r="G10" s="283"/>
      <c r="H10" s="283"/>
      <c r="I10" s="283"/>
      <c r="J10" s="149"/>
    </row>
    <row r="11" spans="1:10">
      <c r="A11" s="149"/>
      <c r="B11" s="291"/>
      <c r="C11" s="283"/>
      <c r="D11" s="283"/>
      <c r="E11" s="283"/>
      <c r="F11" s="283"/>
      <c r="G11" s="283"/>
      <c r="H11" s="283"/>
      <c r="I11" s="283"/>
      <c r="J11" s="149"/>
    </row>
    <row r="12" spans="1:10">
      <c r="A12" s="149"/>
      <c r="B12" s="295"/>
      <c r="C12" s="296"/>
      <c r="D12" s="296"/>
      <c r="E12" s="296"/>
      <c r="F12" s="283"/>
      <c r="G12" s="296"/>
      <c r="H12" s="296"/>
      <c r="I12" s="296"/>
      <c r="J12" s="149"/>
    </row>
    <row r="13" spans="1:10">
      <c r="A13" s="228">
        <v>43281</v>
      </c>
      <c r="B13" s="232">
        <f>Tabelle0!$O$168*1000000</f>
        <v>3240073000000</v>
      </c>
      <c r="C13" s="231">
        <f>Tabelle1b!$G$169</f>
        <v>82792400</v>
      </c>
      <c r="D13" s="236">
        <f>B13/C13</f>
        <v>39134.908518173164</v>
      </c>
      <c r="E13" s="243">
        <v>8.84</v>
      </c>
      <c r="G13" s="244">
        <f>D13/E13</f>
        <v>4427.0258504720778</v>
      </c>
      <c r="H13" s="229">
        <f>G13/8</f>
        <v>553.37823130900972</v>
      </c>
      <c r="I13" s="229">
        <f>G13/40</f>
        <v>110.67564626180194</v>
      </c>
      <c r="J13" s="149"/>
    </row>
    <row r="14" spans="1:10">
      <c r="A14" s="149"/>
      <c r="B14" s="149"/>
      <c r="C14" s="149"/>
      <c r="D14" s="149"/>
      <c r="E14" s="149"/>
      <c r="F14" s="149"/>
      <c r="G14" s="149"/>
      <c r="H14" s="149"/>
      <c r="I14" s="149"/>
      <c r="J14" s="149"/>
    </row>
    <row r="15" spans="1:10">
      <c r="A15" s="149"/>
      <c r="B15" s="149"/>
      <c r="C15" s="149"/>
      <c r="D15" s="149"/>
      <c r="E15" s="149"/>
      <c r="F15" s="149"/>
      <c r="G15" s="149"/>
      <c r="H15" s="149"/>
      <c r="I15" s="149"/>
      <c r="J15" s="149"/>
    </row>
    <row r="16" spans="1:10" ht="14.25" customHeight="1">
      <c r="A16" s="149"/>
      <c r="B16" s="291" t="s">
        <v>270</v>
      </c>
      <c r="C16" s="291"/>
      <c r="D16" s="291"/>
      <c r="E16" s="291"/>
      <c r="F16" s="291"/>
      <c r="G16" s="291"/>
      <c r="H16" s="291"/>
      <c r="I16" s="291"/>
      <c r="J16" s="149"/>
    </row>
    <row r="17" spans="1:10">
      <c r="A17" s="149"/>
      <c r="B17" s="291"/>
      <c r="C17" s="291"/>
      <c r="D17" s="291"/>
      <c r="E17" s="291"/>
      <c r="F17" s="291"/>
      <c r="G17" s="291"/>
      <c r="H17" s="291"/>
      <c r="I17" s="291"/>
      <c r="J17" s="149"/>
    </row>
    <row r="18" spans="1:10">
      <c r="A18" s="149"/>
      <c r="B18" s="295"/>
      <c r="C18" s="295"/>
      <c r="D18" s="295"/>
      <c r="E18" s="295"/>
      <c r="F18" s="291"/>
      <c r="G18" s="295"/>
      <c r="H18" s="295"/>
      <c r="I18" s="295"/>
      <c r="J18" s="149"/>
    </row>
    <row r="19" spans="1:10">
      <c r="A19" s="228">
        <v>43281</v>
      </c>
      <c r="B19" s="232">
        <f>Tabelle0!$O$168*1000000</f>
        <v>3240073000000</v>
      </c>
      <c r="C19" s="231">
        <f>Tabelle1b!$G$169</f>
        <v>82792400</v>
      </c>
      <c r="D19" s="236">
        <f>B19/C19</f>
        <v>39134.908518173164</v>
      </c>
      <c r="E19" s="241">
        <f>D19/G19</f>
        <v>151.99396392942793</v>
      </c>
      <c r="F19" s="149"/>
      <c r="G19" s="242">
        <f>G7</f>
        <v>257.47672806496337</v>
      </c>
      <c r="H19" s="233">
        <f>G19/8</f>
        <v>32.184591008120421</v>
      </c>
      <c r="I19" s="233">
        <f>G19/40</f>
        <v>6.436918201624084</v>
      </c>
      <c r="J19" s="149"/>
    </row>
    <row r="20" spans="1:10">
      <c r="A20" s="149"/>
      <c r="B20" s="149"/>
      <c r="C20" s="149"/>
      <c r="D20" s="149"/>
      <c r="E20" s="149"/>
      <c r="F20" s="149"/>
      <c r="G20" s="149"/>
      <c r="H20" s="149"/>
      <c r="I20" s="149"/>
      <c r="J20" s="149"/>
    </row>
    <row r="21" spans="1:10">
      <c r="A21" s="149"/>
      <c r="B21" s="149"/>
      <c r="C21" s="149"/>
      <c r="D21" s="149"/>
      <c r="E21" s="149"/>
      <c r="F21" s="149"/>
      <c r="G21" s="149"/>
      <c r="H21" s="149"/>
      <c r="I21" s="149"/>
      <c r="J21" s="149"/>
    </row>
    <row r="22" spans="1:10">
      <c r="A22" s="293" t="s">
        <v>246</v>
      </c>
      <c r="B22" s="293"/>
      <c r="C22" s="293"/>
      <c r="D22" s="283"/>
      <c r="E22" s="283"/>
      <c r="F22" s="149"/>
      <c r="G22" s="149"/>
      <c r="H22" s="149"/>
      <c r="I22" s="149"/>
      <c r="J22" s="149"/>
    </row>
    <row r="23" spans="1:10">
      <c r="A23" s="292" t="s">
        <v>162</v>
      </c>
      <c r="B23" s="292"/>
      <c r="C23" s="292"/>
      <c r="D23" s="149"/>
      <c r="E23" s="149"/>
      <c r="F23" s="149"/>
      <c r="G23" s="149"/>
      <c r="H23" s="149"/>
      <c r="I23" s="149"/>
      <c r="J23" s="149"/>
    </row>
    <row r="24" spans="1:10" ht="20.25">
      <c r="A24" s="237"/>
      <c r="B24" s="238"/>
      <c r="C24" s="149"/>
      <c r="D24" s="149"/>
      <c r="E24" s="149"/>
      <c r="F24" s="149"/>
      <c r="G24" s="149"/>
      <c r="H24" s="149"/>
      <c r="I24" s="149"/>
      <c r="J24" s="149"/>
    </row>
    <row r="25" spans="1:10">
      <c r="A25" s="149"/>
      <c r="B25" s="149" t="s">
        <v>125</v>
      </c>
      <c r="C25" s="149"/>
      <c r="D25" s="149"/>
      <c r="E25" s="149"/>
      <c r="F25" s="149"/>
      <c r="G25" s="149"/>
      <c r="H25" s="149"/>
      <c r="I25" s="149"/>
      <c r="J25" s="149"/>
    </row>
    <row r="26" spans="1:10">
      <c r="A26" s="149"/>
      <c r="B26" s="149" t="s">
        <v>119</v>
      </c>
      <c r="C26" s="149"/>
      <c r="D26" s="149"/>
      <c r="E26" s="149"/>
      <c r="F26" s="149"/>
      <c r="G26" s="149"/>
      <c r="H26" s="149"/>
      <c r="I26" s="149"/>
      <c r="J26" s="149"/>
    </row>
    <row r="27" spans="1:10">
      <c r="A27" s="149"/>
      <c r="B27" s="149" t="s">
        <v>126</v>
      </c>
      <c r="C27" s="149"/>
      <c r="D27" s="149"/>
      <c r="E27" s="149"/>
      <c r="F27" s="149"/>
      <c r="G27" s="149"/>
      <c r="H27" s="149"/>
      <c r="I27" s="149"/>
      <c r="J27" s="149"/>
    </row>
    <row r="28" spans="1:10">
      <c r="A28" s="149"/>
      <c r="B28" s="149" t="s">
        <v>120</v>
      </c>
      <c r="C28" s="149"/>
      <c r="D28" s="149"/>
      <c r="E28" s="149"/>
      <c r="F28" s="149"/>
      <c r="G28" s="149"/>
      <c r="H28" s="149"/>
      <c r="I28" s="149"/>
      <c r="J28" s="149"/>
    </row>
    <row r="29" spans="1:10">
      <c r="A29" s="149"/>
      <c r="B29" s="149" t="s">
        <v>121</v>
      </c>
      <c r="C29" s="149"/>
      <c r="D29" s="149"/>
      <c r="E29" s="149"/>
      <c r="F29" s="149"/>
      <c r="G29" s="149"/>
      <c r="H29" s="149"/>
      <c r="I29" s="149"/>
      <c r="J29" s="149"/>
    </row>
    <row r="30" spans="1:10">
      <c r="A30" s="149"/>
      <c r="B30" s="149" t="s">
        <v>122</v>
      </c>
      <c r="C30" s="149"/>
      <c r="D30" s="149"/>
      <c r="E30" s="149"/>
      <c r="F30" s="149"/>
      <c r="G30" s="149"/>
      <c r="H30" s="149"/>
      <c r="I30" s="149"/>
      <c r="J30" s="149"/>
    </row>
    <row r="31" spans="1:10">
      <c r="A31" s="149"/>
      <c r="B31" s="149" t="s">
        <v>123</v>
      </c>
      <c r="C31" s="149"/>
      <c r="D31" s="149"/>
      <c r="E31" s="149"/>
      <c r="F31" s="149"/>
      <c r="G31" s="149"/>
      <c r="H31" s="149"/>
      <c r="I31" s="149"/>
      <c r="J31" s="149"/>
    </row>
    <row r="32" spans="1:10">
      <c r="A32" s="149"/>
      <c r="B32" s="149" t="s">
        <v>258</v>
      </c>
      <c r="C32" s="149"/>
      <c r="D32" s="149"/>
      <c r="E32" s="149"/>
      <c r="F32" s="149"/>
      <c r="G32" s="149"/>
      <c r="H32" s="149"/>
      <c r="I32" s="149"/>
      <c r="J32" s="149"/>
    </row>
    <row r="33" spans="1:10">
      <c r="A33" s="149"/>
      <c r="B33" s="239" t="s">
        <v>163</v>
      </c>
      <c r="C33" s="149"/>
      <c r="D33" s="149"/>
      <c r="E33" s="149"/>
      <c r="F33" s="149"/>
      <c r="G33" s="149"/>
      <c r="H33" s="149"/>
      <c r="I33" s="149"/>
      <c r="J33" s="149"/>
    </row>
    <row r="34" spans="1:10">
      <c r="A34" s="149"/>
      <c r="B34" s="240" t="s">
        <v>124</v>
      </c>
      <c r="C34" s="210"/>
      <c r="D34" s="210"/>
      <c r="E34" s="210"/>
      <c r="F34" s="210"/>
      <c r="G34" s="210"/>
      <c r="H34" s="210"/>
      <c r="I34" s="210"/>
      <c r="J34" s="149"/>
    </row>
    <row r="35" spans="1:10">
      <c r="A35" s="149"/>
      <c r="B35" s="149"/>
      <c r="C35" s="149"/>
      <c r="D35" s="149"/>
      <c r="E35" s="149"/>
      <c r="F35" s="149"/>
      <c r="G35" s="149"/>
      <c r="H35" s="149"/>
      <c r="I35" s="149"/>
      <c r="J35" s="149"/>
    </row>
    <row r="36" spans="1:10">
      <c r="J36" s="149"/>
    </row>
  </sheetData>
  <mergeCells count="5">
    <mergeCell ref="A23:C23"/>
    <mergeCell ref="A22:E22"/>
    <mergeCell ref="B2:I4"/>
    <mergeCell ref="B10:I12"/>
    <mergeCell ref="B16:I18"/>
  </mergeCells>
  <hyperlinks>
    <hyperlink ref="B33" r:id="rId1" xr:uid="{9813E912-1F7C-4B76-B84F-72A13EF93E95}"/>
    <hyperlink ref="B34" r:id="rId2" display="http://www.wohlstand-für-alle.de/" xr:uid="{30B1460E-D8B0-49C2-8B2E-BB851994E457}"/>
    <hyperlink ref="A23" r:id="rId3" xr:uid="{6A4F7EC0-AFFB-4FF0-BE48-F093A7948B8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2"/>
  <sheetViews>
    <sheetView workbookViewId="0">
      <pane ySplit="8" topLeftCell="A67" activePane="bottomLeft" state="frozen"/>
      <selection sqref="A1:D1"/>
      <selection pane="bottomLeft" activeCell="G4" sqref="G4"/>
    </sheetView>
  </sheetViews>
  <sheetFormatPr baseColWidth="10" defaultRowHeight="14.25"/>
  <cols>
    <col min="1" max="1" width="24" customWidth="1"/>
    <col min="2" max="2" width="28.296875" customWidth="1"/>
    <col min="3" max="3" width="12.5" customWidth="1"/>
    <col min="6" max="6" width="17.8984375" customWidth="1"/>
    <col min="7" max="7" width="13.8984375" customWidth="1"/>
  </cols>
  <sheetData>
    <row r="1" spans="1:7" ht="45" customHeight="1">
      <c r="A1" s="298" t="s">
        <v>255</v>
      </c>
      <c r="B1" s="299"/>
      <c r="C1" s="299"/>
    </row>
    <row r="2" spans="1:7">
      <c r="A2" s="297" t="s">
        <v>272</v>
      </c>
      <c r="B2" s="297"/>
      <c r="C2" s="297"/>
    </row>
    <row r="3" spans="1:7" ht="74.25" customHeight="1">
      <c r="A3" s="297"/>
      <c r="B3" s="297"/>
      <c r="C3" s="297"/>
      <c r="D3" t="s">
        <v>172</v>
      </c>
    </row>
    <row r="4" spans="1:7" ht="74.25" customHeight="1">
      <c r="A4" s="6"/>
      <c r="B4" s="6"/>
      <c r="C4" s="6" t="s">
        <v>101</v>
      </c>
      <c r="E4" s="6"/>
      <c r="F4" s="6"/>
      <c r="G4" s="6" t="s">
        <v>283</v>
      </c>
    </row>
    <row r="5" spans="1:7">
      <c r="B5" t="s">
        <v>100</v>
      </c>
      <c r="C5" s="7">
        <v>0.10077201773088</v>
      </c>
      <c r="F5" t="s">
        <v>100</v>
      </c>
      <c r="G5" s="252">
        <v>9.0733725254885003E-2</v>
      </c>
    </row>
    <row r="6" spans="1:7">
      <c r="A6">
        <v>1948</v>
      </c>
      <c r="B6" s="2">
        <f>13000000000/1.95583</f>
        <v>6646794455.5508404</v>
      </c>
      <c r="E6">
        <v>1948</v>
      </c>
      <c r="F6" s="2">
        <f>13000000000/1.95583</f>
        <v>6646794455.5508404</v>
      </c>
    </row>
    <row r="7" spans="1:7">
      <c r="A7">
        <v>1949</v>
      </c>
      <c r="B7" s="2">
        <f t="shared" ref="B7:B38" si="0">B6*(1+C$5)</f>
        <v>7316605344.2791243</v>
      </c>
      <c r="E7">
        <v>1949</v>
      </c>
      <c r="F7" s="2">
        <f t="shared" ref="F7:F70" si="1">F6*(1+G$5)</f>
        <v>7249882877.5064831</v>
      </c>
    </row>
    <row r="8" spans="1:7">
      <c r="A8">
        <v>1950</v>
      </c>
      <c r="B8" s="2">
        <f t="shared" si="0"/>
        <v>8053914427.7626715</v>
      </c>
      <c r="E8">
        <v>1950</v>
      </c>
      <c r="F8" s="2">
        <f t="shared" si="1"/>
        <v>7907691758.6442509</v>
      </c>
    </row>
    <row r="9" spans="1:7">
      <c r="A9">
        <v>1951</v>
      </c>
      <c r="B9" s="2">
        <f t="shared" si="0"/>
        <v>8865523635.2801609</v>
      </c>
      <c r="E9">
        <v>1951</v>
      </c>
      <c r="F9" s="2">
        <f t="shared" si="1"/>
        <v>8625186090.0733967</v>
      </c>
    </row>
    <row r="10" spans="1:7">
      <c r="A10">
        <v>1952</v>
      </c>
      <c r="B10" s="2">
        <f t="shared" si="0"/>
        <v>9758920340.248148</v>
      </c>
      <c r="E10">
        <v>1952</v>
      </c>
      <c r="F10" s="2">
        <f t="shared" si="1"/>
        <v>9407781355.0423717</v>
      </c>
    </row>
    <row r="11" spans="1:7">
      <c r="A11">
        <v>1953</v>
      </c>
      <c r="B11" s="2">
        <f t="shared" si="0"/>
        <v>10742346433.809879</v>
      </c>
      <c r="E11">
        <v>1953</v>
      </c>
      <c r="F11" s="2">
        <f t="shared" si="1"/>
        <v>10261384403.768816</v>
      </c>
    </row>
    <row r="12" spans="1:7">
      <c r="A12">
        <v>1954</v>
      </c>
      <c r="B12" s="2">
        <f t="shared" si="0"/>
        <v>11824874359.109024</v>
      </c>
      <c r="E12">
        <v>1954</v>
      </c>
      <c r="F12" s="2">
        <f t="shared" si="1"/>
        <v>11192438036.995138</v>
      </c>
    </row>
    <row r="13" spans="1:7">
      <c r="A13">
        <v>1955</v>
      </c>
      <c r="B13" s="2">
        <f t="shared" si="0"/>
        <v>13016490807.690586</v>
      </c>
      <c r="E13">
        <v>1955</v>
      </c>
      <c r="F13" s="2">
        <f t="shared" si="1"/>
        <v>12207969634.776178</v>
      </c>
    </row>
    <row r="14" spans="1:7">
      <c r="A14">
        <v>1956</v>
      </c>
      <c r="B14" s="2">
        <f t="shared" si="0"/>
        <v>14328188850.157019</v>
      </c>
      <c r="E14">
        <v>1956</v>
      </c>
      <c r="F14" s="2">
        <f t="shared" si="1"/>
        <v>13315644197.537939</v>
      </c>
    </row>
    <row r="15" spans="1:7">
      <c r="A15">
        <v>1957</v>
      </c>
      <c r="B15" s="2">
        <f t="shared" si="0"/>
        <v>15772069351.016438</v>
      </c>
      <c r="E15">
        <v>1957</v>
      </c>
      <c r="F15" s="2">
        <f t="shared" si="1"/>
        <v>14523822199.749149</v>
      </c>
    </row>
    <row r="16" spans="1:7">
      <c r="A16">
        <v>1958</v>
      </c>
      <c r="B16" s="2">
        <f t="shared" si="0"/>
        <v>17361452603.309734</v>
      </c>
      <c r="E16">
        <v>1958</v>
      </c>
      <c r="F16" s="2">
        <f t="shared" si="1"/>
        <v>15841622692.871988</v>
      </c>
    </row>
    <row r="17" spans="1:6">
      <c r="A17">
        <v>1959</v>
      </c>
      <c r="B17" s="2">
        <f t="shared" si="0"/>
        <v>19111001212.884296</v>
      </c>
      <c r="E17">
        <v>1959</v>
      </c>
      <c r="F17" s="2">
        <f t="shared" si="1"/>
        <v>17278992133.878586</v>
      </c>
    </row>
    <row r="18" spans="1:6">
      <c r="A18">
        <v>1960</v>
      </c>
      <c r="B18" s="2">
        <f t="shared" si="0"/>
        <v>21036855365.96394</v>
      </c>
      <c r="E18">
        <v>1960</v>
      </c>
      <c r="F18" s="2">
        <f t="shared" si="1"/>
        <v>18846779458.835243</v>
      </c>
    </row>
    <row r="19" spans="1:6">
      <c r="A19">
        <v>1961</v>
      </c>
      <c r="B19" s="2">
        <f t="shared" si="0"/>
        <v>23156781727.904816</v>
      </c>
      <c r="E19">
        <v>1961</v>
      </c>
      <c r="F19" s="2">
        <f t="shared" si="1"/>
        <v>20556817968.192612</v>
      </c>
    </row>
    <row r="20" spans="1:6">
      <c r="A20">
        <v>1962</v>
      </c>
      <c r="B20" s="2">
        <f t="shared" si="0"/>
        <v>25490337346.779358</v>
      </c>
      <c r="E20">
        <v>1962</v>
      </c>
      <c r="F20" s="2">
        <f t="shared" si="1"/>
        <v>22422014641.833282</v>
      </c>
    </row>
    <row r="21" spans="1:6">
      <c r="A21">
        <v>1963</v>
      </c>
      <c r="B21" s="2">
        <f t="shared" si="0"/>
        <v>28059050073.855118</v>
      </c>
      <c r="E21">
        <v>1963</v>
      </c>
      <c r="F21" s="2">
        <f t="shared" si="1"/>
        <v>24456447558.006393</v>
      </c>
    </row>
    <row r="22" spans="1:6">
      <c r="A22">
        <v>1964</v>
      </c>
      <c r="B22" s="2">
        <f t="shared" si="0"/>
        <v>30886617165.409294</v>
      </c>
      <c r="E22">
        <v>1964</v>
      </c>
      <c r="F22" s="2">
        <f t="shared" si="1"/>
        <v>26675472151.445049</v>
      </c>
    </row>
    <row r="23" spans="1:6">
      <c r="A23">
        <v>1965</v>
      </c>
      <c r="B23" s="2">
        <f t="shared" si="0"/>
        <v>33999123898.04882</v>
      </c>
      <c r="E23">
        <v>1965</v>
      </c>
      <c r="F23" s="2">
        <f t="shared" si="1"/>
        <v>29095837112.6786</v>
      </c>
    </row>
    <row r="24" spans="1:6">
      <c r="A24">
        <v>1966</v>
      </c>
      <c r="B24" s="2">
        <f t="shared" si="0"/>
        <v>37425284214.337379</v>
      </c>
      <c r="E24">
        <v>1966</v>
      </c>
      <c r="F24" s="2">
        <f t="shared" si="1"/>
        <v>31735810803.321266</v>
      </c>
    </row>
    <row r="25" spans="1:6">
      <c r="A25">
        <v>1967</v>
      </c>
      <c r="B25" s="2">
        <f t="shared" si="0"/>
        <v>41196705618.767807</v>
      </c>
      <c r="E25">
        <v>1967</v>
      </c>
      <c r="F25" s="2">
        <f t="shared" si="1"/>
        <v>34615319141.490829</v>
      </c>
    </row>
    <row r="26" spans="1:6">
      <c r="A26">
        <v>1968</v>
      </c>
      <c r="B26" s="2">
        <f t="shared" si="0"/>
        <v>45348180767.836121</v>
      </c>
      <c r="E26">
        <v>1968</v>
      </c>
      <c r="F26" s="2">
        <f t="shared" si="1"/>
        <v>37756095998.085022</v>
      </c>
    </row>
    <row r="27" spans="1:6">
      <c r="A27">
        <v>1969</v>
      </c>
      <c r="B27" s="2">
        <f t="shared" si="0"/>
        <v>49918008444.235649</v>
      </c>
      <c r="E27">
        <v>1969</v>
      </c>
      <c r="F27" s="2">
        <f t="shared" si="1"/>
        <v>41181847239.072334</v>
      </c>
    </row>
    <row r="28" spans="1:6">
      <c r="A28">
        <v>1970</v>
      </c>
      <c r="B28" s="2">
        <f t="shared" si="0"/>
        <v>54948346876.268379</v>
      </c>
      <c r="E28">
        <v>1970</v>
      </c>
      <c r="F28" s="2">
        <f t="shared" si="1"/>
        <v>44918429651.950966</v>
      </c>
    </row>
    <row r="29" spans="1:6">
      <c r="A29">
        <v>1971</v>
      </c>
      <c r="B29" s="2">
        <f t="shared" si="0"/>
        <v>60485602661.96624</v>
      </c>
      <c r="E29">
        <v>1971</v>
      </c>
      <c r="F29" s="2">
        <f t="shared" si="1"/>
        <v>48994046106.871964</v>
      </c>
    </row>
    <row r="30" spans="1:6">
      <c r="A30">
        <v>1972</v>
      </c>
      <c r="B30" s="2">
        <f t="shared" si="0"/>
        <v>66580858885.880859</v>
      </c>
      <c r="E30">
        <v>1972</v>
      </c>
      <c r="F30" s="2">
        <f t="shared" si="1"/>
        <v>53439458425.458054</v>
      </c>
    </row>
    <row r="31" spans="1:6">
      <c r="A31">
        <v>1973</v>
      </c>
      <c r="B31" s="2">
        <f t="shared" si="0"/>
        <v>73290346378.066055</v>
      </c>
      <c r="E31">
        <v>1973</v>
      </c>
      <c r="F31" s="2">
        <f t="shared" si="1"/>
        <v>58288219564.00341</v>
      </c>
    </row>
    <row r="32" spans="1:6">
      <c r="A32">
        <v>1974</v>
      </c>
      <c r="B32" s="2">
        <f t="shared" si="0"/>
        <v>80675962462.778854</v>
      </c>
      <c r="E32">
        <v>1974</v>
      </c>
      <c r="F32" s="2">
        <f t="shared" si="1"/>
        <v>63576926863.520111</v>
      </c>
    </row>
    <row r="33" spans="1:6">
      <c r="A33">
        <v>1975</v>
      </c>
      <c r="B33" s="2">
        <f t="shared" si="0"/>
        <v>88805841982.533813</v>
      </c>
      <c r="E33">
        <v>1975</v>
      </c>
      <c r="F33" s="2">
        <f t="shared" si="1"/>
        <v>69345498278.10466</v>
      </c>
    </row>
    <row r="34" spans="1:6">
      <c r="A34">
        <v>1976</v>
      </c>
      <c r="B34" s="2">
        <f t="shared" si="0"/>
        <v>97754985865.403442</v>
      </c>
      <c r="E34">
        <v>1976</v>
      </c>
      <c r="F34" s="2">
        <f t="shared" si="1"/>
        <v>75637473666.53331</v>
      </c>
    </row>
    <row r="35" spans="1:6">
      <c r="A35">
        <v>1977</v>
      </c>
      <c r="B35" s="2">
        <f t="shared" si="0"/>
        <v>107605953034.3138</v>
      </c>
      <c r="E35">
        <v>1977</v>
      </c>
      <c r="F35" s="2">
        <f t="shared" si="1"/>
        <v>82500343421.166138</v>
      </c>
    </row>
    <row r="36" spans="1:6">
      <c r="A36">
        <v>1978</v>
      </c>
      <c r="B36" s="2">
        <f t="shared" si="0"/>
        <v>118449622041.4359</v>
      </c>
      <c r="E36">
        <v>1978</v>
      </c>
      <c r="F36" s="2">
        <f t="shared" si="1"/>
        <v>89985906914.575882</v>
      </c>
    </row>
    <row r="37" spans="1:6">
      <c r="A37">
        <v>1979</v>
      </c>
      <c r="B37" s="2">
        <f t="shared" si="0"/>
        <v>130386029454.01151</v>
      </c>
      <c r="E37">
        <v>1979</v>
      </c>
      <c r="F37" s="2">
        <f t="shared" si="1"/>
        <v>98150663469.374664</v>
      </c>
    </row>
    <row r="38" spans="1:6">
      <c r="A38">
        <v>1980</v>
      </c>
      <c r="B38" s="2">
        <f t="shared" si="0"/>
        <v>143525292726.01019</v>
      </c>
      <c r="E38">
        <v>1980</v>
      </c>
      <c r="F38" s="2">
        <f t="shared" si="1"/>
        <v>107056238802.18958</v>
      </c>
    </row>
    <row r="39" spans="1:6">
      <c r="A39">
        <v>1981</v>
      </c>
      <c r="B39" s="2">
        <f t="shared" ref="B39:B66" si="2">B38*(1+C$5)</f>
        <v>157988626069.42542</v>
      </c>
      <c r="E39">
        <v>1981</v>
      </c>
      <c r="F39" s="2">
        <f t="shared" si="1"/>
        <v>116769850160.4888</v>
      </c>
    </row>
    <row r="40" spans="1:6">
      <c r="A40">
        <v>1982</v>
      </c>
      <c r="B40" s="2">
        <f t="shared" si="2"/>
        <v>173909458696.97092</v>
      </c>
      <c r="E40">
        <v>1982</v>
      </c>
      <c r="F40" s="2">
        <f t="shared" si="1"/>
        <v>127364813663.00468</v>
      </c>
    </row>
    <row r="41" spans="1:6">
      <c r="A41">
        <v>1983</v>
      </c>
      <c r="B41" s="2">
        <f t="shared" si="2"/>
        <v>191434665752.34979</v>
      </c>
      <c r="E41">
        <v>1983</v>
      </c>
      <c r="F41" s="2">
        <f t="shared" si="1"/>
        <v>138921097673.04337</v>
      </c>
    </row>
    <row r="42" spans="1:6">
      <c r="A42">
        <v>1984</v>
      </c>
      <c r="B42" s="2">
        <f t="shared" si="2"/>
        <v>210725923283.85068</v>
      </c>
      <c r="E42">
        <v>1984</v>
      </c>
      <c r="F42" s="2">
        <f t="shared" si="1"/>
        <v>151525926381.41632</v>
      </c>
    </row>
    <row r="43" spans="1:6">
      <c r="A43">
        <v>1985</v>
      </c>
      <c r="B43" s="2">
        <f t="shared" si="2"/>
        <v>231961199761.36691</v>
      </c>
      <c r="E43">
        <v>1985</v>
      </c>
      <c r="F43" s="2">
        <f t="shared" si="1"/>
        <v>165274438154.69968</v>
      </c>
    </row>
    <row r="44" spans="1:6">
      <c r="A44">
        <v>1986</v>
      </c>
      <c r="B44" s="2">
        <f t="shared" si="2"/>
        <v>255336397896.59558</v>
      </c>
      <c r="E44">
        <v>1986</v>
      </c>
      <c r="F44" s="2">
        <f t="shared" si="1"/>
        <v>180270403617.88367</v>
      </c>
    </row>
    <row r="45" spans="1:6">
      <c r="A45">
        <v>1987</v>
      </c>
      <c r="B45" s="2">
        <f t="shared" si="2"/>
        <v>281067161912.77032</v>
      </c>
      <c r="E45">
        <v>1987</v>
      </c>
      <c r="F45" s="2">
        <f t="shared" si="1"/>
        <v>196627008891.33594</v>
      </c>
    </row>
    <row r="46" spans="1:6">
      <c r="A46">
        <v>1988</v>
      </c>
      <c r="B46" s="2">
        <f t="shared" si="2"/>
        <v>309390866936.61212</v>
      </c>
      <c r="E46">
        <v>1988</v>
      </c>
      <c r="F46" s="2">
        <f t="shared" si="1"/>
        <v>214467709893.77225</v>
      </c>
    </row>
    <row r="47" spans="1:6">
      <c r="A47">
        <v>1989</v>
      </c>
      <c r="B47" s="2">
        <f t="shared" si="2"/>
        <v>340568808865.32074</v>
      </c>
      <c r="E47">
        <v>1989</v>
      </c>
      <c r="F47" s="2">
        <f t="shared" si="1"/>
        <v>233927164159.31815</v>
      </c>
    </row>
    <row r="48" spans="1:6">
      <c r="A48">
        <v>1990</v>
      </c>
      <c r="B48" s="2">
        <f t="shared" si="2"/>
        <v>374888614910.88153</v>
      </c>
      <c r="E48">
        <v>1990</v>
      </c>
      <c r="F48" s="2">
        <f t="shared" si="1"/>
        <v>255152247201.80411</v>
      </c>
    </row>
    <row r="49" spans="1:6">
      <c r="A49">
        <v>1991</v>
      </c>
      <c r="B49" s="2">
        <f t="shared" si="2"/>
        <v>412666897059.78589</v>
      </c>
      <c r="E49">
        <v>1991</v>
      </c>
      <c r="F49" s="2">
        <f t="shared" si="1"/>
        <v>278303161097.5791</v>
      </c>
    </row>
    <row r="50" spans="1:6">
      <c r="A50">
        <v>1992</v>
      </c>
      <c r="B50" s="2">
        <f t="shared" si="2"/>
        <v>454252172927.24182</v>
      </c>
      <c r="E50">
        <v>1992</v>
      </c>
      <c r="F50" s="2">
        <f t="shared" si="1"/>
        <v>303554643654.17285</v>
      </c>
    </row>
    <row r="51" spans="1:6">
      <c r="A51">
        <v>1993</v>
      </c>
      <c r="B51" s="2">
        <f t="shared" si="2"/>
        <v>500028080951.75659</v>
      </c>
      <c r="E51">
        <v>1993</v>
      </c>
      <c r="F51" s="2">
        <f t="shared" si="1"/>
        <v>331097287291.33508</v>
      </c>
    </row>
    <row r="52" spans="1:6">
      <c r="A52">
        <v>1994</v>
      </c>
      <c r="B52" s="2">
        <f t="shared" si="2"/>
        <v>550416919591.36487</v>
      </c>
      <c r="E52">
        <v>1994</v>
      </c>
      <c r="F52" s="2">
        <f t="shared" si="1"/>
        <v>361138977589.06482</v>
      </c>
    </row>
    <row r="53" spans="1:6">
      <c r="A53">
        <v>1995</v>
      </c>
      <c r="B53" s="2">
        <f t="shared" si="2"/>
        <v>605883543171.80225</v>
      </c>
      <c r="E53">
        <v>1995</v>
      </c>
      <c r="F53" s="2">
        <f t="shared" si="1"/>
        <v>393906462360.46112</v>
      </c>
    </row>
    <row r="54" spans="1:6">
      <c r="A54">
        <v>1996</v>
      </c>
      <c r="B54" s="2">
        <f t="shared" si="2"/>
        <v>666939650327.15942</v>
      </c>
      <c r="E54">
        <v>1996</v>
      </c>
      <c r="F54" s="2">
        <f t="shared" si="1"/>
        <v>429647063092.39886</v>
      </c>
    </row>
    <row r="55" spans="1:6">
      <c r="A55">
        <v>1997</v>
      </c>
      <c r="B55" s="2">
        <f t="shared" si="2"/>
        <v>734148504595.35486</v>
      </c>
      <c r="E55">
        <v>1997</v>
      </c>
      <c r="F55" s="2">
        <f t="shared" si="1"/>
        <v>468630541671.59283</v>
      </c>
    </row>
    <row r="56" spans="1:6">
      <c r="A56">
        <v>1998</v>
      </c>
      <c r="B56" s="2">
        <f t="shared" si="2"/>
        <v>808130130717.53699</v>
      </c>
      <c r="E56">
        <v>1998</v>
      </c>
      <c r="F56" s="2">
        <f t="shared" si="1"/>
        <v>511151136485.67108</v>
      </c>
    </row>
    <row r="57" spans="1:6">
      <c r="A57">
        <v>1999</v>
      </c>
      <c r="B57" s="2">
        <f t="shared" si="2"/>
        <v>889567034579.06299</v>
      </c>
      <c r="E57">
        <v>1999</v>
      </c>
      <c r="F57" s="2">
        <f t="shared" si="1"/>
        <v>557529783267.28418</v>
      </c>
    </row>
    <row r="58" spans="1:6">
      <c r="A58">
        <v>2000</v>
      </c>
      <c r="B58" s="2">
        <f t="shared" si="2"/>
        <v>979210499560.47058</v>
      </c>
      <c r="E58">
        <v>2000</v>
      </c>
      <c r="F58" s="2">
        <f t="shared" si="1"/>
        <v>608116537443.67346</v>
      </c>
    </row>
    <row r="59" spans="1:6">
      <c r="A59">
        <v>2001</v>
      </c>
      <c r="B59" s="2">
        <f t="shared" si="2"/>
        <v>1077887517384.4421</v>
      </c>
      <c r="E59">
        <v>2001</v>
      </c>
      <c r="F59" s="2">
        <f t="shared" si="1"/>
        <v>663293216275.03967</v>
      </c>
    </row>
    <row r="60" spans="1:6">
      <c r="A60">
        <v>2002</v>
      </c>
      <c r="B60" s="2">
        <f t="shared" si="2"/>
        <v>1186508417398.2014</v>
      </c>
      <c r="E60">
        <v>2002</v>
      </c>
      <c r="F60" s="2">
        <f t="shared" si="1"/>
        <v>723476280723.96814</v>
      </c>
    </row>
    <row r="61" spans="1:6">
      <c r="A61">
        <v>2003</v>
      </c>
      <c r="B61" s="2">
        <f t="shared" si="2"/>
        <v>1306075264674.0913</v>
      </c>
      <c r="E61">
        <v>2003</v>
      </c>
      <c r="F61" s="2">
        <f t="shared" si="1"/>
        <v>789119978807.60266</v>
      </c>
    </row>
    <row r="62" spans="1:6">
      <c r="A62">
        <v>2004</v>
      </c>
      <c r="B62" s="2">
        <f t="shared" si="2"/>
        <v>1437691104403.6926</v>
      </c>
      <c r="E62">
        <v>2004</v>
      </c>
      <c r="F62" s="2">
        <f t="shared" si="1"/>
        <v>860719774157.87231</v>
      </c>
    </row>
    <row r="63" spans="1:6">
      <c r="A63">
        <v>2005</v>
      </c>
      <c r="B63" s="2">
        <f t="shared" si="2"/>
        <v>1582570137868.1899</v>
      </c>
      <c r="E63">
        <v>2005</v>
      </c>
      <c r="F63" s="2">
        <f t="shared" si="1"/>
        <v>938816085667.7594</v>
      </c>
    </row>
    <row r="64" spans="1:6">
      <c r="A64">
        <v>2006</v>
      </c>
      <c r="B64" s="2">
        <f t="shared" si="2"/>
        <v>1742048923861.8042</v>
      </c>
      <c r="E64">
        <v>2006</v>
      </c>
      <c r="F64" s="2">
        <f t="shared" si="1"/>
        <v>1023998366449.6045</v>
      </c>
    </row>
    <row r="65" spans="1:7">
      <c r="A65">
        <v>2007</v>
      </c>
      <c r="B65" s="2">
        <f t="shared" si="2"/>
        <v>1917598708905.2664</v>
      </c>
      <c r="E65">
        <v>2007</v>
      </c>
      <c r="F65" s="2">
        <f t="shared" si="1"/>
        <v>1116909552892.4939</v>
      </c>
    </row>
    <row r="66" spans="1:7">
      <c r="A66">
        <v>2008</v>
      </c>
      <c r="B66" s="2">
        <f t="shared" si="2"/>
        <v>2110838999999.7803</v>
      </c>
      <c r="E66">
        <v>2008</v>
      </c>
      <c r="F66" s="2">
        <f t="shared" si="1"/>
        <v>1218250917399.1978</v>
      </c>
    </row>
    <row r="67" spans="1:7">
      <c r="A67" s="8" t="s">
        <v>109</v>
      </c>
      <c r="B67" s="2">
        <f>Tabelle0!O49*1000000</f>
        <v>2110839000000</v>
      </c>
      <c r="C67" s="4"/>
      <c r="E67">
        <v>2009</v>
      </c>
      <c r="F67" s="2">
        <f t="shared" si="1"/>
        <v>1328787361430.0081</v>
      </c>
      <c r="G67" s="4"/>
    </row>
    <row r="68" spans="1:7">
      <c r="E68">
        <v>2010</v>
      </c>
      <c r="F68" s="2">
        <f t="shared" si="1"/>
        <v>1449353188804.1619</v>
      </c>
    </row>
    <row r="69" spans="1:7">
      <c r="E69">
        <v>2011</v>
      </c>
      <c r="F69" s="2">
        <f t="shared" si="1"/>
        <v>1580858402834.4102</v>
      </c>
    </row>
    <row r="70" spans="1:7">
      <c r="E70">
        <v>2012</v>
      </c>
      <c r="F70" s="2">
        <f t="shared" si="1"/>
        <v>1724295574824.0637</v>
      </c>
    </row>
    <row r="71" spans="1:7">
      <c r="E71">
        <v>2013</v>
      </c>
      <c r="F71" s="2">
        <f t="shared" ref="F71:F77" si="3">F70*(1+G$5)</f>
        <v>1880747335768.3643</v>
      </c>
    </row>
    <row r="72" spans="1:7">
      <c r="E72">
        <v>2014</v>
      </c>
      <c r="F72" s="2">
        <f t="shared" si="3"/>
        <v>2051394547805.8279</v>
      </c>
      <c r="G72" s="75"/>
    </row>
    <row r="73" spans="1:7">
      <c r="E73">
        <v>2015</v>
      </c>
      <c r="F73" s="2">
        <f t="shared" si="3"/>
        <v>2237525217095.811</v>
      </c>
      <c r="G73" s="75"/>
    </row>
    <row r="74" spans="1:7">
      <c r="E74">
        <v>2016</v>
      </c>
      <c r="F74" s="2">
        <f t="shared" si="3"/>
        <v>2440544215394.6592</v>
      </c>
    </row>
    <row r="75" spans="1:7">
      <c r="E75">
        <v>2017</v>
      </c>
      <c r="F75" s="2">
        <f t="shared" si="3"/>
        <v>2661983883706.6772</v>
      </c>
    </row>
    <row r="76" spans="1:7">
      <c r="E76">
        <v>2018</v>
      </c>
      <c r="F76" s="2">
        <f t="shared" si="3"/>
        <v>2903515598043.8506</v>
      </c>
    </row>
    <row r="77" spans="1:7">
      <c r="E77">
        <v>2019</v>
      </c>
      <c r="F77" s="2">
        <f t="shared" si="3"/>
        <v>3166962384590.0342</v>
      </c>
    </row>
    <row r="78" spans="1:7">
      <c r="E78">
        <v>2020</v>
      </c>
      <c r="F78" s="2">
        <f t="shared" ref="F78" si="4">F77*(1+G$5)</f>
        <v>3454312679485.9819</v>
      </c>
    </row>
    <row r="79" spans="1:7">
      <c r="E79">
        <v>2021</v>
      </c>
      <c r="F79" s="2">
        <f t="shared" ref="F79" si="5">F78*(1+G$5)</f>
        <v>3767735337090.9287</v>
      </c>
    </row>
    <row r="80" spans="1:7">
      <c r="E80">
        <v>2022</v>
      </c>
      <c r="F80" s="2">
        <f t="shared" ref="F80" si="6">F79*(1+G$5)</f>
        <v>4109595999999.6587</v>
      </c>
    </row>
    <row r="81" spans="2:6">
      <c r="D81" s="146"/>
      <c r="E81" s="147" t="s">
        <v>279</v>
      </c>
      <c r="F81" s="148">
        <f>Tabelle0!O216*1000000</f>
        <v>4109596000000</v>
      </c>
    </row>
    <row r="82" spans="2:6">
      <c r="B82" s="300" t="s">
        <v>282</v>
      </c>
      <c r="C82" s="300"/>
      <c r="D82" s="300"/>
      <c r="E82" s="300"/>
      <c r="F82" s="300"/>
    </row>
  </sheetData>
  <mergeCells count="3">
    <mergeCell ref="A2:C3"/>
    <mergeCell ref="A1:C1"/>
    <mergeCell ref="B82:F82"/>
  </mergeCells>
  <phoneticPr fontId="7"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T105"/>
  <sheetViews>
    <sheetView zoomScale="75" workbookViewId="0">
      <pane ySplit="27" topLeftCell="A94" activePane="bottomLeft" state="frozen"/>
      <selection sqref="A1:D1"/>
      <selection pane="bottomLeft" sqref="A1:A27"/>
    </sheetView>
  </sheetViews>
  <sheetFormatPr baseColWidth="10" defaultRowHeight="14.25"/>
  <cols>
    <col min="1" max="1" width="25.796875" customWidth="1"/>
  </cols>
  <sheetData>
    <row r="1" spans="1:72">
      <c r="A1" s="301" t="s">
        <v>254</v>
      </c>
      <c r="B1" s="11">
        <v>1</v>
      </c>
      <c r="C1" s="11">
        <f t="shared" ref="C1:C32" si="0">B1*1.01</f>
        <v>1.01</v>
      </c>
      <c r="D1" s="11">
        <f t="shared" ref="D1:BI5" si="1">C1*1.01</f>
        <v>1.0201</v>
      </c>
      <c r="E1" s="11">
        <f t="shared" si="1"/>
        <v>1.0303009999999999</v>
      </c>
      <c r="F1" s="11">
        <f t="shared" si="1"/>
        <v>1.04060401</v>
      </c>
      <c r="G1" s="11">
        <f t="shared" si="1"/>
        <v>1.0510100500999999</v>
      </c>
      <c r="H1" s="11">
        <f t="shared" si="1"/>
        <v>1.0615201506009999</v>
      </c>
      <c r="I1" s="11">
        <f t="shared" si="1"/>
        <v>1.0721353521070098</v>
      </c>
      <c r="J1" s="12">
        <f t="shared" si="1"/>
        <v>1.08285670562808</v>
      </c>
      <c r="K1" s="11">
        <f t="shared" si="1"/>
        <v>1.0936852726843609</v>
      </c>
      <c r="L1" s="11">
        <f t="shared" si="1"/>
        <v>1.1046221254112045</v>
      </c>
      <c r="M1" s="11">
        <f t="shared" si="1"/>
        <v>1.1156683466653166</v>
      </c>
      <c r="N1" s="11">
        <f t="shared" si="1"/>
        <v>1.1268250301319698</v>
      </c>
      <c r="O1" s="11">
        <f t="shared" si="1"/>
        <v>1.1380932804332895</v>
      </c>
      <c r="P1" s="11">
        <f t="shared" si="1"/>
        <v>1.1494742132376223</v>
      </c>
      <c r="Q1" s="11">
        <f t="shared" si="1"/>
        <v>1.1609689553699987</v>
      </c>
      <c r="R1" s="11">
        <f t="shared" si="1"/>
        <v>1.1725786449236986</v>
      </c>
      <c r="S1" s="11">
        <f t="shared" si="1"/>
        <v>1.1843044313729356</v>
      </c>
      <c r="T1" s="11">
        <f t="shared" si="1"/>
        <v>1.196147475686665</v>
      </c>
      <c r="U1" s="11">
        <f t="shared" si="1"/>
        <v>1.2081089504435316</v>
      </c>
      <c r="V1" s="11">
        <f t="shared" si="1"/>
        <v>1.220190039947967</v>
      </c>
      <c r="W1" s="11">
        <f t="shared" si="1"/>
        <v>1.2323919403474468</v>
      </c>
      <c r="X1" s="11">
        <f t="shared" si="1"/>
        <v>1.2447158597509214</v>
      </c>
      <c r="Y1" s="11">
        <f t="shared" si="1"/>
        <v>1.2571630183484306</v>
      </c>
      <c r="Z1" s="11">
        <f t="shared" si="1"/>
        <v>1.269734648531915</v>
      </c>
      <c r="AA1" s="11">
        <f t="shared" si="1"/>
        <v>1.282431995017234</v>
      </c>
      <c r="AB1" s="11">
        <f t="shared" si="1"/>
        <v>1.2952563149674063</v>
      </c>
      <c r="AC1" s="11">
        <f t="shared" si="1"/>
        <v>1.3082088781170804</v>
      </c>
      <c r="AD1" s="11">
        <f t="shared" si="1"/>
        <v>1.3212909668982513</v>
      </c>
      <c r="AE1" s="11">
        <f t="shared" si="1"/>
        <v>1.3345038765672339</v>
      </c>
      <c r="AF1" s="11">
        <f t="shared" si="1"/>
        <v>1.3478489153329063</v>
      </c>
      <c r="AG1" s="11">
        <f t="shared" si="1"/>
        <v>1.3613274044862353</v>
      </c>
      <c r="AH1" s="11">
        <f t="shared" si="1"/>
        <v>1.3749406785310978</v>
      </c>
      <c r="AI1" s="11">
        <f t="shared" si="1"/>
        <v>1.3886900853164088</v>
      </c>
      <c r="AJ1" s="11">
        <f t="shared" si="1"/>
        <v>1.4025769861695729</v>
      </c>
      <c r="AK1" s="11">
        <f t="shared" si="1"/>
        <v>1.4166027560312686</v>
      </c>
      <c r="AL1" s="11">
        <f t="shared" si="1"/>
        <v>1.4307687835915812</v>
      </c>
      <c r="AM1" s="11">
        <f t="shared" si="1"/>
        <v>1.4450764714274971</v>
      </c>
      <c r="AN1" s="11">
        <f t="shared" si="1"/>
        <v>1.4595272361417722</v>
      </c>
      <c r="AO1" s="11">
        <f t="shared" si="1"/>
        <v>1.4741225085031899</v>
      </c>
      <c r="AP1" s="11">
        <f t="shared" si="1"/>
        <v>1.4888637335882218</v>
      </c>
      <c r="AQ1" s="11">
        <f t="shared" si="1"/>
        <v>1.5037523709241041</v>
      </c>
      <c r="AR1" s="11">
        <f t="shared" si="1"/>
        <v>1.5187898946333451</v>
      </c>
      <c r="AS1" s="11">
        <f t="shared" si="1"/>
        <v>1.5339777935796786</v>
      </c>
      <c r="AT1" s="11">
        <f t="shared" si="1"/>
        <v>1.5493175715154754</v>
      </c>
      <c r="AU1" s="11">
        <f t="shared" si="1"/>
        <v>1.5648107472306303</v>
      </c>
      <c r="AV1" s="11">
        <f t="shared" si="1"/>
        <v>1.5804588547029366</v>
      </c>
      <c r="AW1" s="11">
        <f t="shared" si="1"/>
        <v>1.5962634432499661</v>
      </c>
      <c r="AX1" s="11">
        <f t="shared" si="1"/>
        <v>1.6122260776824657</v>
      </c>
      <c r="AY1" s="11">
        <f t="shared" si="1"/>
        <v>1.6283483384592905</v>
      </c>
      <c r="AZ1" s="11">
        <f t="shared" si="1"/>
        <v>1.6446318218438833</v>
      </c>
      <c r="BA1" s="11">
        <f t="shared" si="1"/>
        <v>1.6610781400623222</v>
      </c>
      <c r="BB1" s="11">
        <f t="shared" si="1"/>
        <v>1.6776889214629456</v>
      </c>
      <c r="BC1" s="11">
        <f t="shared" si="1"/>
        <v>1.694465810677575</v>
      </c>
      <c r="BD1" s="11">
        <f t="shared" si="1"/>
        <v>1.7114104687843508</v>
      </c>
      <c r="BE1" s="11">
        <f t="shared" si="1"/>
        <v>1.7285245734721943</v>
      </c>
      <c r="BF1" s="11">
        <f t="shared" si="1"/>
        <v>1.7458098192069162</v>
      </c>
      <c r="BG1" s="11">
        <f t="shared" si="1"/>
        <v>1.7632679173989854</v>
      </c>
      <c r="BH1" s="11">
        <f t="shared" si="1"/>
        <v>1.7809005965729752</v>
      </c>
      <c r="BI1" s="11">
        <f t="shared" si="1"/>
        <v>1.798709602538705</v>
      </c>
      <c r="BJ1" s="11">
        <f t="shared" ref="BJ1:BJ64" si="2">BI1*1.01</f>
        <v>1.8166966985640922</v>
      </c>
      <c r="BK1" s="11">
        <f t="shared" ref="BK1:BK64" si="3">BJ1*1.01</f>
        <v>1.8348636655497332</v>
      </c>
      <c r="BL1" s="11">
        <f t="shared" ref="BL1:BL64" si="4">BK1*1.01</f>
        <v>1.8532123022052305</v>
      </c>
      <c r="BM1" s="11">
        <f t="shared" ref="BM1:BM64" si="5">BL1*1.01</f>
        <v>1.8717444252272828</v>
      </c>
      <c r="BN1" s="11">
        <f t="shared" ref="BN1:BN64" si="6">BM1*1.01</f>
        <v>1.8904618694795556</v>
      </c>
      <c r="BO1" s="11">
        <f t="shared" ref="BO1:BO64" si="7">BN1*1.01</f>
        <v>1.9093664881743513</v>
      </c>
      <c r="BP1" s="11">
        <f t="shared" ref="BP1:BP64" si="8">BO1*1.01</f>
        <v>1.9284601530560948</v>
      </c>
      <c r="BQ1" s="11">
        <f t="shared" ref="BQ1:BQ64" si="9">BP1*1.01</f>
        <v>1.9477447545866557</v>
      </c>
      <c r="BR1" s="11">
        <f t="shared" ref="BR1:BR64" si="10">BQ1*1.01</f>
        <v>1.9672222021325223</v>
      </c>
      <c r="BS1" s="11">
        <f t="shared" ref="BS1:BS64" si="11">BR1*1.01</f>
        <v>1.9868944241538475</v>
      </c>
      <c r="BT1" s="11">
        <f t="shared" ref="BT1:BT64" si="12">BS1*1.01</f>
        <v>2.006763368395386</v>
      </c>
    </row>
    <row r="2" spans="1:72">
      <c r="A2" s="301"/>
      <c r="B2" s="11">
        <v>1</v>
      </c>
      <c r="C2" s="11">
        <f t="shared" si="0"/>
        <v>1.01</v>
      </c>
      <c r="D2" s="11">
        <f t="shared" ref="D2:R2" si="13">C2*1.01</f>
        <v>1.0201</v>
      </c>
      <c r="E2" s="11">
        <f t="shared" si="13"/>
        <v>1.0303009999999999</v>
      </c>
      <c r="F2" s="11">
        <f t="shared" si="13"/>
        <v>1.04060401</v>
      </c>
      <c r="G2" s="11">
        <f t="shared" si="13"/>
        <v>1.0510100500999999</v>
      </c>
      <c r="H2" s="11">
        <f t="shared" si="13"/>
        <v>1.0615201506009999</v>
      </c>
      <c r="I2" s="11">
        <f t="shared" si="13"/>
        <v>1.0721353521070098</v>
      </c>
      <c r="J2" s="12">
        <f t="shared" si="13"/>
        <v>1.08285670562808</v>
      </c>
      <c r="K2" s="11">
        <f t="shared" si="13"/>
        <v>1.0936852726843609</v>
      </c>
      <c r="L2" s="11">
        <f t="shared" si="13"/>
        <v>1.1046221254112045</v>
      </c>
      <c r="M2" s="11">
        <f t="shared" si="13"/>
        <v>1.1156683466653166</v>
      </c>
      <c r="N2" s="11">
        <f t="shared" si="13"/>
        <v>1.1268250301319698</v>
      </c>
      <c r="O2" s="11">
        <f t="shared" si="13"/>
        <v>1.1380932804332895</v>
      </c>
      <c r="P2" s="11">
        <f t="shared" si="13"/>
        <v>1.1494742132376223</v>
      </c>
      <c r="Q2" s="11">
        <f t="shared" si="13"/>
        <v>1.1609689553699987</v>
      </c>
      <c r="R2" s="11">
        <f t="shared" si="13"/>
        <v>1.1725786449236986</v>
      </c>
      <c r="S2" s="11">
        <f t="shared" si="1"/>
        <v>1.1843044313729356</v>
      </c>
      <c r="T2" s="11">
        <f t="shared" si="1"/>
        <v>1.196147475686665</v>
      </c>
      <c r="U2" s="11">
        <f t="shared" si="1"/>
        <v>1.2081089504435316</v>
      </c>
      <c r="V2" s="11">
        <f t="shared" si="1"/>
        <v>1.220190039947967</v>
      </c>
      <c r="W2" s="11">
        <f t="shared" si="1"/>
        <v>1.2323919403474468</v>
      </c>
      <c r="X2" s="11">
        <f t="shared" si="1"/>
        <v>1.2447158597509214</v>
      </c>
      <c r="Y2" s="11">
        <f t="shared" si="1"/>
        <v>1.2571630183484306</v>
      </c>
      <c r="Z2" s="11">
        <f t="shared" si="1"/>
        <v>1.269734648531915</v>
      </c>
      <c r="AA2" s="11">
        <f t="shared" si="1"/>
        <v>1.282431995017234</v>
      </c>
      <c r="AB2" s="11">
        <f t="shared" si="1"/>
        <v>1.2952563149674063</v>
      </c>
      <c r="AC2" s="11">
        <f t="shared" si="1"/>
        <v>1.3082088781170804</v>
      </c>
      <c r="AD2" s="11">
        <f t="shared" si="1"/>
        <v>1.3212909668982513</v>
      </c>
      <c r="AE2" s="11">
        <f t="shared" si="1"/>
        <v>1.3345038765672339</v>
      </c>
      <c r="AF2" s="11">
        <f t="shared" si="1"/>
        <v>1.3478489153329063</v>
      </c>
      <c r="AG2" s="11">
        <f t="shared" si="1"/>
        <v>1.3613274044862353</v>
      </c>
      <c r="AH2" s="11">
        <f t="shared" si="1"/>
        <v>1.3749406785310978</v>
      </c>
      <c r="AI2" s="11">
        <f t="shared" si="1"/>
        <v>1.3886900853164088</v>
      </c>
      <c r="AJ2" s="11">
        <f t="shared" si="1"/>
        <v>1.4025769861695729</v>
      </c>
      <c r="AK2" s="11">
        <f t="shared" si="1"/>
        <v>1.4166027560312686</v>
      </c>
      <c r="AL2" s="11">
        <f t="shared" si="1"/>
        <v>1.4307687835915812</v>
      </c>
      <c r="AM2" s="11">
        <f t="shared" si="1"/>
        <v>1.4450764714274971</v>
      </c>
      <c r="AN2" s="11">
        <f t="shared" si="1"/>
        <v>1.4595272361417722</v>
      </c>
      <c r="AO2" s="11">
        <f t="shared" si="1"/>
        <v>1.4741225085031899</v>
      </c>
      <c r="AP2" s="11">
        <f t="shared" si="1"/>
        <v>1.4888637335882218</v>
      </c>
      <c r="AQ2" s="11">
        <f t="shared" si="1"/>
        <v>1.5037523709241041</v>
      </c>
      <c r="AR2" s="11">
        <f t="shared" si="1"/>
        <v>1.5187898946333451</v>
      </c>
      <c r="AS2" s="11">
        <f t="shared" si="1"/>
        <v>1.5339777935796786</v>
      </c>
      <c r="AT2" s="11">
        <f t="shared" si="1"/>
        <v>1.5493175715154754</v>
      </c>
      <c r="AU2" s="11">
        <f t="shared" si="1"/>
        <v>1.5648107472306303</v>
      </c>
      <c r="AV2" s="11">
        <f t="shared" si="1"/>
        <v>1.5804588547029366</v>
      </c>
      <c r="AW2" s="11">
        <f t="shared" si="1"/>
        <v>1.5962634432499661</v>
      </c>
      <c r="AX2" s="11">
        <f t="shared" si="1"/>
        <v>1.6122260776824657</v>
      </c>
      <c r="AY2" s="11">
        <f t="shared" si="1"/>
        <v>1.6283483384592905</v>
      </c>
      <c r="AZ2" s="11">
        <f t="shared" si="1"/>
        <v>1.6446318218438833</v>
      </c>
      <c r="BA2" s="11">
        <f t="shared" si="1"/>
        <v>1.6610781400623222</v>
      </c>
      <c r="BB2" s="11">
        <f t="shared" si="1"/>
        <v>1.6776889214629456</v>
      </c>
      <c r="BC2" s="11">
        <f t="shared" si="1"/>
        <v>1.694465810677575</v>
      </c>
      <c r="BD2" s="11">
        <f t="shared" si="1"/>
        <v>1.7114104687843508</v>
      </c>
      <c r="BE2" s="11">
        <f t="shared" si="1"/>
        <v>1.7285245734721943</v>
      </c>
      <c r="BF2" s="11">
        <f t="shared" si="1"/>
        <v>1.7458098192069162</v>
      </c>
      <c r="BG2" s="11">
        <f t="shared" si="1"/>
        <v>1.7632679173989854</v>
      </c>
      <c r="BH2" s="11">
        <f t="shared" si="1"/>
        <v>1.7809005965729752</v>
      </c>
      <c r="BI2" s="11">
        <f t="shared" si="1"/>
        <v>1.798709602538705</v>
      </c>
      <c r="BJ2" s="11">
        <f t="shared" si="2"/>
        <v>1.8166966985640922</v>
      </c>
      <c r="BK2" s="11">
        <f t="shared" si="3"/>
        <v>1.8348636655497332</v>
      </c>
      <c r="BL2" s="11">
        <f t="shared" si="4"/>
        <v>1.8532123022052305</v>
      </c>
      <c r="BM2" s="11">
        <f t="shared" si="5"/>
        <v>1.8717444252272828</v>
      </c>
      <c r="BN2" s="11">
        <f t="shared" si="6"/>
        <v>1.8904618694795556</v>
      </c>
      <c r="BO2" s="11">
        <f t="shared" si="7"/>
        <v>1.9093664881743513</v>
      </c>
      <c r="BP2" s="11">
        <f t="shared" si="8"/>
        <v>1.9284601530560948</v>
      </c>
      <c r="BQ2" s="11">
        <f t="shared" si="9"/>
        <v>1.9477447545866557</v>
      </c>
      <c r="BR2" s="11">
        <f t="shared" si="10"/>
        <v>1.9672222021325223</v>
      </c>
      <c r="BS2" s="11">
        <f t="shared" si="11"/>
        <v>1.9868944241538475</v>
      </c>
      <c r="BT2" s="11">
        <f t="shared" si="12"/>
        <v>2.006763368395386</v>
      </c>
    </row>
    <row r="3" spans="1:72">
      <c r="A3" s="301"/>
      <c r="B3" s="11">
        <v>1</v>
      </c>
      <c r="C3" s="11">
        <f t="shared" si="0"/>
        <v>1.01</v>
      </c>
      <c r="D3" s="11">
        <f t="shared" si="1"/>
        <v>1.0201</v>
      </c>
      <c r="E3" s="11">
        <f t="shared" si="1"/>
        <v>1.0303009999999999</v>
      </c>
      <c r="F3" s="11">
        <f t="shared" si="1"/>
        <v>1.04060401</v>
      </c>
      <c r="G3" s="11">
        <f t="shared" si="1"/>
        <v>1.0510100500999999</v>
      </c>
      <c r="H3" s="11">
        <f t="shared" si="1"/>
        <v>1.0615201506009999</v>
      </c>
      <c r="I3" s="11">
        <f t="shared" si="1"/>
        <v>1.0721353521070098</v>
      </c>
      <c r="J3" s="12">
        <f t="shared" si="1"/>
        <v>1.08285670562808</v>
      </c>
      <c r="K3" s="11">
        <f t="shared" si="1"/>
        <v>1.0936852726843609</v>
      </c>
      <c r="L3" s="11">
        <f t="shared" si="1"/>
        <v>1.1046221254112045</v>
      </c>
      <c r="M3" s="11">
        <f t="shared" si="1"/>
        <v>1.1156683466653166</v>
      </c>
      <c r="N3" s="11">
        <f t="shared" si="1"/>
        <v>1.1268250301319698</v>
      </c>
      <c r="O3" s="11">
        <f t="shared" si="1"/>
        <v>1.1380932804332895</v>
      </c>
      <c r="P3" s="11">
        <f t="shared" si="1"/>
        <v>1.1494742132376223</v>
      </c>
      <c r="Q3" s="11">
        <f t="shared" si="1"/>
        <v>1.1609689553699987</v>
      </c>
      <c r="R3" s="11">
        <f t="shared" si="1"/>
        <v>1.1725786449236986</v>
      </c>
      <c r="S3" s="11">
        <f t="shared" si="1"/>
        <v>1.1843044313729356</v>
      </c>
      <c r="T3" s="11">
        <f t="shared" si="1"/>
        <v>1.196147475686665</v>
      </c>
      <c r="U3" s="11">
        <f t="shared" si="1"/>
        <v>1.2081089504435316</v>
      </c>
      <c r="V3" s="11">
        <f t="shared" si="1"/>
        <v>1.220190039947967</v>
      </c>
      <c r="W3" s="11">
        <f t="shared" si="1"/>
        <v>1.2323919403474468</v>
      </c>
      <c r="X3" s="11">
        <f t="shared" si="1"/>
        <v>1.2447158597509214</v>
      </c>
      <c r="Y3" s="11">
        <f t="shared" si="1"/>
        <v>1.2571630183484306</v>
      </c>
      <c r="Z3" s="11">
        <f t="shared" si="1"/>
        <v>1.269734648531915</v>
      </c>
      <c r="AA3" s="11">
        <f t="shared" si="1"/>
        <v>1.282431995017234</v>
      </c>
      <c r="AB3" s="11">
        <f t="shared" si="1"/>
        <v>1.2952563149674063</v>
      </c>
      <c r="AC3" s="11">
        <f t="shared" si="1"/>
        <v>1.3082088781170804</v>
      </c>
      <c r="AD3" s="11">
        <f t="shared" si="1"/>
        <v>1.3212909668982513</v>
      </c>
      <c r="AE3" s="11">
        <f t="shared" si="1"/>
        <v>1.3345038765672339</v>
      </c>
      <c r="AF3" s="11">
        <f t="shared" si="1"/>
        <v>1.3478489153329063</v>
      </c>
      <c r="AG3" s="11">
        <f t="shared" si="1"/>
        <v>1.3613274044862353</v>
      </c>
      <c r="AH3" s="11">
        <f t="shared" si="1"/>
        <v>1.3749406785310978</v>
      </c>
      <c r="AI3" s="11">
        <f t="shared" si="1"/>
        <v>1.3886900853164088</v>
      </c>
      <c r="AJ3" s="11">
        <f t="shared" si="1"/>
        <v>1.4025769861695729</v>
      </c>
      <c r="AK3" s="11">
        <f t="shared" si="1"/>
        <v>1.4166027560312686</v>
      </c>
      <c r="AL3" s="11">
        <f t="shared" si="1"/>
        <v>1.4307687835915812</v>
      </c>
      <c r="AM3" s="11">
        <f t="shared" si="1"/>
        <v>1.4450764714274971</v>
      </c>
      <c r="AN3" s="11">
        <f t="shared" si="1"/>
        <v>1.4595272361417722</v>
      </c>
      <c r="AO3" s="11">
        <f t="shared" si="1"/>
        <v>1.4741225085031899</v>
      </c>
      <c r="AP3" s="11">
        <f t="shared" si="1"/>
        <v>1.4888637335882218</v>
      </c>
      <c r="AQ3" s="11">
        <f t="shared" si="1"/>
        <v>1.5037523709241041</v>
      </c>
      <c r="AR3" s="11">
        <f t="shared" si="1"/>
        <v>1.5187898946333451</v>
      </c>
      <c r="AS3" s="11">
        <f t="shared" si="1"/>
        <v>1.5339777935796786</v>
      </c>
      <c r="AT3" s="11">
        <f t="shared" si="1"/>
        <v>1.5493175715154754</v>
      </c>
      <c r="AU3" s="11">
        <f t="shared" si="1"/>
        <v>1.5648107472306303</v>
      </c>
      <c r="AV3" s="11">
        <f t="shared" si="1"/>
        <v>1.5804588547029366</v>
      </c>
      <c r="AW3" s="11">
        <f t="shared" si="1"/>
        <v>1.5962634432499661</v>
      </c>
      <c r="AX3" s="11">
        <f t="shared" si="1"/>
        <v>1.6122260776824657</v>
      </c>
      <c r="AY3" s="11">
        <f t="shared" si="1"/>
        <v>1.6283483384592905</v>
      </c>
      <c r="AZ3" s="11">
        <f t="shared" si="1"/>
        <v>1.6446318218438833</v>
      </c>
      <c r="BA3" s="11">
        <f t="shared" si="1"/>
        <v>1.6610781400623222</v>
      </c>
      <c r="BB3" s="11">
        <f t="shared" si="1"/>
        <v>1.6776889214629456</v>
      </c>
      <c r="BC3" s="11">
        <f t="shared" si="1"/>
        <v>1.694465810677575</v>
      </c>
      <c r="BD3" s="11">
        <f t="shared" si="1"/>
        <v>1.7114104687843508</v>
      </c>
      <c r="BE3" s="11">
        <f t="shared" si="1"/>
        <v>1.7285245734721943</v>
      </c>
      <c r="BF3" s="11">
        <f t="shared" si="1"/>
        <v>1.7458098192069162</v>
      </c>
      <c r="BG3" s="11">
        <f t="shared" si="1"/>
        <v>1.7632679173989854</v>
      </c>
      <c r="BH3" s="11">
        <f t="shared" si="1"/>
        <v>1.7809005965729752</v>
      </c>
      <c r="BI3" s="11">
        <f t="shared" si="1"/>
        <v>1.798709602538705</v>
      </c>
      <c r="BJ3" s="11">
        <f t="shared" si="2"/>
        <v>1.8166966985640922</v>
      </c>
      <c r="BK3" s="11">
        <f t="shared" si="3"/>
        <v>1.8348636655497332</v>
      </c>
      <c r="BL3" s="11">
        <f t="shared" si="4"/>
        <v>1.8532123022052305</v>
      </c>
      <c r="BM3" s="11">
        <f t="shared" si="5"/>
        <v>1.8717444252272828</v>
      </c>
      <c r="BN3" s="11">
        <f t="shared" si="6"/>
        <v>1.8904618694795556</v>
      </c>
      <c r="BO3" s="11">
        <f t="shared" si="7"/>
        <v>1.9093664881743513</v>
      </c>
      <c r="BP3" s="11">
        <f t="shared" si="8"/>
        <v>1.9284601530560948</v>
      </c>
      <c r="BQ3" s="11">
        <f t="shared" si="9"/>
        <v>1.9477447545866557</v>
      </c>
      <c r="BR3" s="11">
        <f t="shared" si="10"/>
        <v>1.9672222021325223</v>
      </c>
      <c r="BS3" s="11">
        <f t="shared" si="11"/>
        <v>1.9868944241538475</v>
      </c>
      <c r="BT3" s="11">
        <f t="shared" si="12"/>
        <v>2.006763368395386</v>
      </c>
    </row>
    <row r="4" spans="1:72">
      <c r="A4" s="301"/>
      <c r="B4" s="11">
        <v>1</v>
      </c>
      <c r="C4" s="11">
        <f t="shared" si="0"/>
        <v>1.01</v>
      </c>
      <c r="D4" s="11">
        <f t="shared" si="1"/>
        <v>1.0201</v>
      </c>
      <c r="E4" s="11">
        <f t="shared" si="1"/>
        <v>1.0303009999999999</v>
      </c>
      <c r="F4" s="11">
        <f t="shared" si="1"/>
        <v>1.04060401</v>
      </c>
      <c r="G4" s="11">
        <f t="shared" si="1"/>
        <v>1.0510100500999999</v>
      </c>
      <c r="H4" s="11">
        <f t="shared" si="1"/>
        <v>1.0615201506009999</v>
      </c>
      <c r="I4" s="11">
        <f t="shared" si="1"/>
        <v>1.0721353521070098</v>
      </c>
      <c r="J4" s="12">
        <f t="shared" si="1"/>
        <v>1.08285670562808</v>
      </c>
      <c r="K4" s="11">
        <f t="shared" si="1"/>
        <v>1.0936852726843609</v>
      </c>
      <c r="L4" s="11">
        <f t="shared" si="1"/>
        <v>1.1046221254112045</v>
      </c>
      <c r="M4" s="11">
        <f t="shared" si="1"/>
        <v>1.1156683466653166</v>
      </c>
      <c r="N4" s="11">
        <f t="shared" si="1"/>
        <v>1.1268250301319698</v>
      </c>
      <c r="O4" s="11">
        <f t="shared" si="1"/>
        <v>1.1380932804332895</v>
      </c>
      <c r="P4" s="11">
        <f t="shared" si="1"/>
        <v>1.1494742132376223</v>
      </c>
      <c r="Q4" s="11">
        <f t="shared" si="1"/>
        <v>1.1609689553699987</v>
      </c>
      <c r="R4" s="11">
        <f t="shared" si="1"/>
        <v>1.1725786449236986</v>
      </c>
      <c r="S4" s="11">
        <f t="shared" si="1"/>
        <v>1.1843044313729356</v>
      </c>
      <c r="T4" s="11">
        <f t="shared" si="1"/>
        <v>1.196147475686665</v>
      </c>
      <c r="U4" s="11">
        <f t="shared" si="1"/>
        <v>1.2081089504435316</v>
      </c>
      <c r="V4" s="11">
        <f t="shared" si="1"/>
        <v>1.220190039947967</v>
      </c>
      <c r="W4" s="11">
        <f t="shared" si="1"/>
        <v>1.2323919403474468</v>
      </c>
      <c r="X4" s="11">
        <f t="shared" si="1"/>
        <v>1.2447158597509214</v>
      </c>
      <c r="Y4" s="11">
        <f t="shared" si="1"/>
        <v>1.2571630183484306</v>
      </c>
      <c r="Z4" s="11">
        <f t="shared" si="1"/>
        <v>1.269734648531915</v>
      </c>
      <c r="AA4" s="11">
        <f t="shared" si="1"/>
        <v>1.282431995017234</v>
      </c>
      <c r="AB4" s="11">
        <f t="shared" si="1"/>
        <v>1.2952563149674063</v>
      </c>
      <c r="AC4" s="11">
        <f t="shared" si="1"/>
        <v>1.3082088781170804</v>
      </c>
      <c r="AD4" s="11">
        <f t="shared" si="1"/>
        <v>1.3212909668982513</v>
      </c>
      <c r="AE4" s="11">
        <f t="shared" si="1"/>
        <v>1.3345038765672339</v>
      </c>
      <c r="AF4" s="11">
        <f t="shared" si="1"/>
        <v>1.3478489153329063</v>
      </c>
      <c r="AG4" s="11">
        <f t="shared" si="1"/>
        <v>1.3613274044862353</v>
      </c>
      <c r="AH4" s="11">
        <f t="shared" si="1"/>
        <v>1.3749406785310978</v>
      </c>
      <c r="AI4" s="11">
        <f t="shared" si="1"/>
        <v>1.3886900853164088</v>
      </c>
      <c r="AJ4" s="11">
        <f t="shared" si="1"/>
        <v>1.4025769861695729</v>
      </c>
      <c r="AK4" s="11">
        <f t="shared" si="1"/>
        <v>1.4166027560312686</v>
      </c>
      <c r="AL4" s="11">
        <f t="shared" si="1"/>
        <v>1.4307687835915812</v>
      </c>
      <c r="AM4" s="11">
        <f t="shared" si="1"/>
        <v>1.4450764714274971</v>
      </c>
      <c r="AN4" s="11">
        <f t="shared" si="1"/>
        <v>1.4595272361417722</v>
      </c>
      <c r="AO4" s="11">
        <f t="shared" si="1"/>
        <v>1.4741225085031899</v>
      </c>
      <c r="AP4" s="11">
        <f t="shared" si="1"/>
        <v>1.4888637335882218</v>
      </c>
      <c r="AQ4" s="11">
        <f t="shared" si="1"/>
        <v>1.5037523709241041</v>
      </c>
      <c r="AR4" s="11">
        <f t="shared" si="1"/>
        <v>1.5187898946333451</v>
      </c>
      <c r="AS4" s="11">
        <f t="shared" si="1"/>
        <v>1.5339777935796786</v>
      </c>
      <c r="AT4" s="11">
        <f t="shared" si="1"/>
        <v>1.5493175715154754</v>
      </c>
      <c r="AU4" s="11">
        <f t="shared" si="1"/>
        <v>1.5648107472306303</v>
      </c>
      <c r="AV4" s="11">
        <f t="shared" si="1"/>
        <v>1.5804588547029366</v>
      </c>
      <c r="AW4" s="11">
        <f t="shared" si="1"/>
        <v>1.5962634432499661</v>
      </c>
      <c r="AX4" s="11">
        <f t="shared" si="1"/>
        <v>1.6122260776824657</v>
      </c>
      <c r="AY4" s="11">
        <f t="shared" si="1"/>
        <v>1.6283483384592905</v>
      </c>
      <c r="AZ4" s="11">
        <f t="shared" si="1"/>
        <v>1.6446318218438833</v>
      </c>
      <c r="BA4" s="11">
        <f t="shared" si="1"/>
        <v>1.6610781400623222</v>
      </c>
      <c r="BB4" s="11">
        <f t="shared" si="1"/>
        <v>1.6776889214629456</v>
      </c>
      <c r="BC4" s="11">
        <f t="shared" si="1"/>
        <v>1.694465810677575</v>
      </c>
      <c r="BD4" s="11">
        <f t="shared" si="1"/>
        <v>1.7114104687843508</v>
      </c>
      <c r="BE4" s="11">
        <f t="shared" si="1"/>
        <v>1.7285245734721943</v>
      </c>
      <c r="BF4" s="11">
        <f t="shared" si="1"/>
        <v>1.7458098192069162</v>
      </c>
      <c r="BG4" s="11">
        <f t="shared" si="1"/>
        <v>1.7632679173989854</v>
      </c>
      <c r="BH4" s="11">
        <f t="shared" si="1"/>
        <v>1.7809005965729752</v>
      </c>
      <c r="BI4" s="11">
        <f t="shared" si="1"/>
        <v>1.798709602538705</v>
      </c>
      <c r="BJ4" s="11">
        <f t="shared" si="2"/>
        <v>1.8166966985640922</v>
      </c>
      <c r="BK4" s="11">
        <f t="shared" si="3"/>
        <v>1.8348636655497332</v>
      </c>
      <c r="BL4" s="11">
        <f t="shared" si="4"/>
        <v>1.8532123022052305</v>
      </c>
      <c r="BM4" s="11">
        <f t="shared" si="5"/>
        <v>1.8717444252272828</v>
      </c>
      <c r="BN4" s="11">
        <f t="shared" si="6"/>
        <v>1.8904618694795556</v>
      </c>
      <c r="BO4" s="11">
        <f t="shared" si="7"/>
        <v>1.9093664881743513</v>
      </c>
      <c r="BP4" s="11">
        <f t="shared" si="8"/>
        <v>1.9284601530560948</v>
      </c>
      <c r="BQ4" s="11">
        <f t="shared" si="9"/>
        <v>1.9477447545866557</v>
      </c>
      <c r="BR4" s="11">
        <f t="shared" si="10"/>
        <v>1.9672222021325223</v>
      </c>
      <c r="BS4" s="11">
        <f t="shared" si="11"/>
        <v>1.9868944241538475</v>
      </c>
      <c r="BT4" s="11">
        <f t="shared" si="12"/>
        <v>2.006763368395386</v>
      </c>
    </row>
    <row r="5" spans="1:72">
      <c r="A5" s="301"/>
      <c r="B5" s="11">
        <v>1</v>
      </c>
      <c r="C5" s="11">
        <f t="shared" si="0"/>
        <v>1.01</v>
      </c>
      <c r="D5" s="11">
        <f t="shared" si="1"/>
        <v>1.0201</v>
      </c>
      <c r="E5" s="11">
        <f t="shared" si="1"/>
        <v>1.0303009999999999</v>
      </c>
      <c r="F5" s="11">
        <f t="shared" si="1"/>
        <v>1.04060401</v>
      </c>
      <c r="G5" s="11">
        <f t="shared" si="1"/>
        <v>1.0510100500999999</v>
      </c>
      <c r="H5" s="11">
        <f t="shared" si="1"/>
        <v>1.0615201506009999</v>
      </c>
      <c r="I5" s="11">
        <f t="shared" si="1"/>
        <v>1.0721353521070098</v>
      </c>
      <c r="J5" s="12">
        <f t="shared" si="1"/>
        <v>1.08285670562808</v>
      </c>
      <c r="K5" s="11">
        <f t="shared" si="1"/>
        <v>1.0936852726843609</v>
      </c>
      <c r="L5" s="11">
        <f t="shared" si="1"/>
        <v>1.1046221254112045</v>
      </c>
      <c r="M5" s="11">
        <f t="shared" si="1"/>
        <v>1.1156683466653166</v>
      </c>
      <c r="N5" s="11">
        <f t="shared" si="1"/>
        <v>1.1268250301319698</v>
      </c>
      <c r="O5" s="11">
        <f t="shared" si="1"/>
        <v>1.1380932804332895</v>
      </c>
      <c r="P5" s="11">
        <f t="shared" si="1"/>
        <v>1.1494742132376223</v>
      </c>
      <c r="Q5" s="11">
        <f t="shared" si="1"/>
        <v>1.1609689553699987</v>
      </c>
      <c r="R5" s="11">
        <f t="shared" si="1"/>
        <v>1.1725786449236986</v>
      </c>
      <c r="S5" s="11">
        <f t="shared" si="1"/>
        <v>1.1843044313729356</v>
      </c>
      <c r="T5" s="11">
        <f t="shared" si="1"/>
        <v>1.196147475686665</v>
      </c>
      <c r="U5" s="11">
        <f t="shared" si="1"/>
        <v>1.2081089504435316</v>
      </c>
      <c r="V5" s="11">
        <f t="shared" si="1"/>
        <v>1.220190039947967</v>
      </c>
      <c r="W5" s="11">
        <f t="shared" si="1"/>
        <v>1.2323919403474468</v>
      </c>
      <c r="X5" s="11">
        <f t="shared" si="1"/>
        <v>1.2447158597509214</v>
      </c>
      <c r="Y5" s="11">
        <f t="shared" si="1"/>
        <v>1.2571630183484306</v>
      </c>
      <c r="Z5" s="11">
        <f t="shared" si="1"/>
        <v>1.269734648531915</v>
      </c>
      <c r="AA5" s="11">
        <f t="shared" si="1"/>
        <v>1.282431995017234</v>
      </c>
      <c r="AB5" s="11">
        <f t="shared" si="1"/>
        <v>1.2952563149674063</v>
      </c>
      <c r="AC5" s="11">
        <f t="shared" si="1"/>
        <v>1.3082088781170804</v>
      </c>
      <c r="AD5" s="11">
        <f t="shared" si="1"/>
        <v>1.3212909668982513</v>
      </c>
      <c r="AE5" s="11">
        <f t="shared" si="1"/>
        <v>1.3345038765672339</v>
      </c>
      <c r="AF5" s="11">
        <f t="shared" si="1"/>
        <v>1.3478489153329063</v>
      </c>
      <c r="AG5" s="11">
        <f t="shared" si="1"/>
        <v>1.3613274044862353</v>
      </c>
      <c r="AH5" s="11">
        <f t="shared" si="1"/>
        <v>1.3749406785310978</v>
      </c>
      <c r="AI5" s="11">
        <f t="shared" si="1"/>
        <v>1.3886900853164088</v>
      </c>
      <c r="AJ5" s="11">
        <f t="shared" si="1"/>
        <v>1.4025769861695729</v>
      </c>
      <c r="AK5" s="11">
        <f t="shared" si="1"/>
        <v>1.4166027560312686</v>
      </c>
      <c r="AL5" s="11">
        <f t="shared" si="1"/>
        <v>1.4307687835915812</v>
      </c>
      <c r="AM5" s="11">
        <f t="shared" si="1"/>
        <v>1.4450764714274971</v>
      </c>
      <c r="AN5" s="11">
        <f t="shared" si="1"/>
        <v>1.4595272361417722</v>
      </c>
      <c r="AO5" s="11">
        <f t="shared" si="1"/>
        <v>1.4741225085031899</v>
      </c>
      <c r="AP5" s="11">
        <f t="shared" ref="D5:BI10" si="14">AO5*1.01</f>
        <v>1.4888637335882218</v>
      </c>
      <c r="AQ5" s="11">
        <f t="shared" si="14"/>
        <v>1.5037523709241041</v>
      </c>
      <c r="AR5" s="11">
        <f t="shared" si="14"/>
        <v>1.5187898946333451</v>
      </c>
      <c r="AS5" s="11">
        <f t="shared" si="14"/>
        <v>1.5339777935796786</v>
      </c>
      <c r="AT5" s="11">
        <f t="shared" si="14"/>
        <v>1.5493175715154754</v>
      </c>
      <c r="AU5" s="11">
        <f t="shared" si="14"/>
        <v>1.5648107472306303</v>
      </c>
      <c r="AV5" s="11">
        <f t="shared" si="14"/>
        <v>1.5804588547029366</v>
      </c>
      <c r="AW5" s="11">
        <f t="shared" si="14"/>
        <v>1.5962634432499661</v>
      </c>
      <c r="AX5" s="11">
        <f t="shared" si="14"/>
        <v>1.6122260776824657</v>
      </c>
      <c r="AY5" s="11">
        <f t="shared" si="14"/>
        <v>1.6283483384592905</v>
      </c>
      <c r="AZ5" s="11">
        <f t="shared" si="14"/>
        <v>1.6446318218438833</v>
      </c>
      <c r="BA5" s="11">
        <f t="shared" si="14"/>
        <v>1.6610781400623222</v>
      </c>
      <c r="BB5" s="11">
        <f t="shared" si="14"/>
        <v>1.6776889214629456</v>
      </c>
      <c r="BC5" s="11">
        <f t="shared" si="14"/>
        <v>1.694465810677575</v>
      </c>
      <c r="BD5" s="11">
        <f t="shared" si="14"/>
        <v>1.7114104687843508</v>
      </c>
      <c r="BE5" s="11">
        <f t="shared" si="14"/>
        <v>1.7285245734721943</v>
      </c>
      <c r="BF5" s="11">
        <f t="shared" si="14"/>
        <v>1.7458098192069162</v>
      </c>
      <c r="BG5" s="11">
        <f t="shared" si="14"/>
        <v>1.7632679173989854</v>
      </c>
      <c r="BH5" s="11">
        <f t="shared" si="14"/>
        <v>1.7809005965729752</v>
      </c>
      <c r="BI5" s="11">
        <f t="shared" si="14"/>
        <v>1.798709602538705</v>
      </c>
      <c r="BJ5" s="11">
        <f t="shared" si="2"/>
        <v>1.8166966985640922</v>
      </c>
      <c r="BK5" s="11">
        <f t="shared" si="3"/>
        <v>1.8348636655497332</v>
      </c>
      <c r="BL5" s="11">
        <f t="shared" si="4"/>
        <v>1.8532123022052305</v>
      </c>
      <c r="BM5" s="11">
        <f t="shared" si="5"/>
        <v>1.8717444252272828</v>
      </c>
      <c r="BN5" s="11">
        <f t="shared" si="6"/>
        <v>1.8904618694795556</v>
      </c>
      <c r="BO5" s="11">
        <f t="shared" si="7"/>
        <v>1.9093664881743513</v>
      </c>
      <c r="BP5" s="11">
        <f t="shared" si="8"/>
        <v>1.9284601530560948</v>
      </c>
      <c r="BQ5" s="11">
        <f t="shared" si="9"/>
        <v>1.9477447545866557</v>
      </c>
      <c r="BR5" s="11">
        <f t="shared" si="10"/>
        <v>1.9672222021325223</v>
      </c>
      <c r="BS5" s="11">
        <f t="shared" si="11"/>
        <v>1.9868944241538475</v>
      </c>
      <c r="BT5" s="11">
        <f t="shared" si="12"/>
        <v>2.006763368395386</v>
      </c>
    </row>
    <row r="6" spans="1:72">
      <c r="A6" s="301"/>
      <c r="B6" s="11">
        <v>1</v>
      </c>
      <c r="C6" s="11">
        <f t="shared" si="0"/>
        <v>1.01</v>
      </c>
      <c r="D6" s="11">
        <f t="shared" si="14"/>
        <v>1.0201</v>
      </c>
      <c r="E6" s="11">
        <f t="shared" si="14"/>
        <v>1.0303009999999999</v>
      </c>
      <c r="F6" s="11">
        <f t="shared" si="14"/>
        <v>1.04060401</v>
      </c>
      <c r="G6" s="11">
        <f t="shared" si="14"/>
        <v>1.0510100500999999</v>
      </c>
      <c r="H6" s="11">
        <f t="shared" si="14"/>
        <v>1.0615201506009999</v>
      </c>
      <c r="I6" s="11">
        <f t="shared" si="14"/>
        <v>1.0721353521070098</v>
      </c>
      <c r="J6" s="12">
        <f t="shared" si="14"/>
        <v>1.08285670562808</v>
      </c>
      <c r="K6" s="11">
        <f t="shared" si="14"/>
        <v>1.0936852726843609</v>
      </c>
      <c r="L6" s="11">
        <f t="shared" si="14"/>
        <v>1.1046221254112045</v>
      </c>
      <c r="M6" s="11">
        <f t="shared" si="14"/>
        <v>1.1156683466653166</v>
      </c>
      <c r="N6" s="11">
        <f t="shared" si="14"/>
        <v>1.1268250301319698</v>
      </c>
      <c r="O6" s="11">
        <f t="shared" si="14"/>
        <v>1.1380932804332895</v>
      </c>
      <c r="P6" s="11">
        <f t="shared" si="14"/>
        <v>1.1494742132376223</v>
      </c>
      <c r="Q6" s="11">
        <f t="shared" si="14"/>
        <v>1.1609689553699987</v>
      </c>
      <c r="R6" s="11">
        <f t="shared" si="14"/>
        <v>1.1725786449236986</v>
      </c>
      <c r="S6" s="11">
        <f t="shared" si="14"/>
        <v>1.1843044313729356</v>
      </c>
      <c r="T6" s="11">
        <f t="shared" si="14"/>
        <v>1.196147475686665</v>
      </c>
      <c r="U6" s="11">
        <f t="shared" si="14"/>
        <v>1.2081089504435316</v>
      </c>
      <c r="V6" s="11">
        <f t="shared" si="14"/>
        <v>1.220190039947967</v>
      </c>
      <c r="W6" s="11">
        <f t="shared" si="14"/>
        <v>1.2323919403474468</v>
      </c>
      <c r="X6" s="11">
        <f t="shared" si="14"/>
        <v>1.2447158597509214</v>
      </c>
      <c r="Y6" s="11">
        <f t="shared" si="14"/>
        <v>1.2571630183484306</v>
      </c>
      <c r="Z6" s="11">
        <f t="shared" si="14"/>
        <v>1.269734648531915</v>
      </c>
      <c r="AA6" s="11">
        <f t="shared" si="14"/>
        <v>1.282431995017234</v>
      </c>
      <c r="AB6" s="11">
        <f t="shared" si="14"/>
        <v>1.2952563149674063</v>
      </c>
      <c r="AC6" s="11">
        <f t="shared" si="14"/>
        <v>1.3082088781170804</v>
      </c>
      <c r="AD6" s="11">
        <f t="shared" si="14"/>
        <v>1.3212909668982513</v>
      </c>
      <c r="AE6" s="11">
        <f t="shared" si="14"/>
        <v>1.3345038765672339</v>
      </c>
      <c r="AF6" s="11">
        <f t="shared" si="14"/>
        <v>1.3478489153329063</v>
      </c>
      <c r="AG6" s="11">
        <f t="shared" si="14"/>
        <v>1.3613274044862353</v>
      </c>
      <c r="AH6" s="11">
        <f t="shared" si="14"/>
        <v>1.3749406785310978</v>
      </c>
      <c r="AI6" s="11">
        <f t="shared" si="14"/>
        <v>1.3886900853164088</v>
      </c>
      <c r="AJ6" s="11">
        <f t="shared" si="14"/>
        <v>1.4025769861695729</v>
      </c>
      <c r="AK6" s="11">
        <f t="shared" si="14"/>
        <v>1.4166027560312686</v>
      </c>
      <c r="AL6" s="11">
        <f t="shared" si="14"/>
        <v>1.4307687835915812</v>
      </c>
      <c r="AM6" s="11">
        <f t="shared" si="14"/>
        <v>1.4450764714274971</v>
      </c>
      <c r="AN6" s="11">
        <f t="shared" si="14"/>
        <v>1.4595272361417722</v>
      </c>
      <c r="AO6" s="11">
        <f t="shared" si="14"/>
        <v>1.4741225085031899</v>
      </c>
      <c r="AP6" s="11">
        <f t="shared" si="14"/>
        <v>1.4888637335882218</v>
      </c>
      <c r="AQ6" s="11">
        <f t="shared" si="14"/>
        <v>1.5037523709241041</v>
      </c>
      <c r="AR6" s="11">
        <f t="shared" si="14"/>
        <v>1.5187898946333451</v>
      </c>
      <c r="AS6" s="11">
        <f t="shared" si="14"/>
        <v>1.5339777935796786</v>
      </c>
      <c r="AT6" s="11">
        <f t="shared" si="14"/>
        <v>1.5493175715154754</v>
      </c>
      <c r="AU6" s="11">
        <f t="shared" si="14"/>
        <v>1.5648107472306303</v>
      </c>
      <c r="AV6" s="11">
        <f t="shared" si="14"/>
        <v>1.5804588547029366</v>
      </c>
      <c r="AW6" s="11">
        <f t="shared" si="14"/>
        <v>1.5962634432499661</v>
      </c>
      <c r="AX6" s="11">
        <f t="shared" si="14"/>
        <v>1.6122260776824657</v>
      </c>
      <c r="AY6" s="11">
        <f t="shared" si="14"/>
        <v>1.6283483384592905</v>
      </c>
      <c r="AZ6" s="11">
        <f t="shared" si="14"/>
        <v>1.6446318218438833</v>
      </c>
      <c r="BA6" s="11">
        <f t="shared" si="14"/>
        <v>1.6610781400623222</v>
      </c>
      <c r="BB6" s="11">
        <f t="shared" si="14"/>
        <v>1.6776889214629456</v>
      </c>
      <c r="BC6" s="11">
        <f t="shared" si="14"/>
        <v>1.694465810677575</v>
      </c>
      <c r="BD6" s="11">
        <f t="shared" si="14"/>
        <v>1.7114104687843508</v>
      </c>
      <c r="BE6" s="11">
        <f t="shared" si="14"/>
        <v>1.7285245734721943</v>
      </c>
      <c r="BF6" s="11">
        <f t="shared" si="14"/>
        <v>1.7458098192069162</v>
      </c>
      <c r="BG6" s="11">
        <f t="shared" si="14"/>
        <v>1.7632679173989854</v>
      </c>
      <c r="BH6" s="11">
        <f t="shared" si="14"/>
        <v>1.7809005965729752</v>
      </c>
      <c r="BI6" s="11">
        <f t="shared" si="14"/>
        <v>1.798709602538705</v>
      </c>
      <c r="BJ6" s="11">
        <f t="shared" si="2"/>
        <v>1.8166966985640922</v>
      </c>
      <c r="BK6" s="11">
        <f t="shared" si="3"/>
        <v>1.8348636655497332</v>
      </c>
      <c r="BL6" s="11">
        <f t="shared" si="4"/>
        <v>1.8532123022052305</v>
      </c>
      <c r="BM6" s="11">
        <f t="shared" si="5"/>
        <v>1.8717444252272828</v>
      </c>
      <c r="BN6" s="11">
        <f t="shared" si="6"/>
        <v>1.8904618694795556</v>
      </c>
      <c r="BO6" s="11">
        <f t="shared" si="7"/>
        <v>1.9093664881743513</v>
      </c>
      <c r="BP6" s="11">
        <f t="shared" si="8"/>
        <v>1.9284601530560948</v>
      </c>
      <c r="BQ6" s="11">
        <f t="shared" si="9"/>
        <v>1.9477447545866557</v>
      </c>
      <c r="BR6" s="11">
        <f t="shared" si="10"/>
        <v>1.9672222021325223</v>
      </c>
      <c r="BS6" s="11">
        <f t="shared" si="11"/>
        <v>1.9868944241538475</v>
      </c>
      <c r="BT6" s="11">
        <f t="shared" si="12"/>
        <v>2.006763368395386</v>
      </c>
    </row>
    <row r="7" spans="1:72">
      <c r="A7" s="301"/>
      <c r="B7" s="11">
        <v>1</v>
      </c>
      <c r="C7" s="11">
        <f t="shared" si="0"/>
        <v>1.01</v>
      </c>
      <c r="D7" s="11">
        <f t="shared" si="14"/>
        <v>1.0201</v>
      </c>
      <c r="E7" s="11">
        <f t="shared" si="14"/>
        <v>1.0303009999999999</v>
      </c>
      <c r="F7" s="11">
        <f t="shared" si="14"/>
        <v>1.04060401</v>
      </c>
      <c r="G7" s="11">
        <f t="shared" si="14"/>
        <v>1.0510100500999999</v>
      </c>
      <c r="H7" s="11">
        <f t="shared" si="14"/>
        <v>1.0615201506009999</v>
      </c>
      <c r="I7" s="11">
        <f t="shared" si="14"/>
        <v>1.0721353521070098</v>
      </c>
      <c r="J7" s="12">
        <f t="shared" si="14"/>
        <v>1.08285670562808</v>
      </c>
      <c r="K7" s="11">
        <f t="shared" si="14"/>
        <v>1.0936852726843609</v>
      </c>
      <c r="L7" s="11">
        <f t="shared" si="14"/>
        <v>1.1046221254112045</v>
      </c>
      <c r="M7" s="11">
        <f t="shared" si="14"/>
        <v>1.1156683466653166</v>
      </c>
      <c r="N7" s="11">
        <f t="shared" si="14"/>
        <v>1.1268250301319698</v>
      </c>
      <c r="O7" s="11">
        <f t="shared" si="14"/>
        <v>1.1380932804332895</v>
      </c>
      <c r="P7" s="11">
        <f t="shared" si="14"/>
        <v>1.1494742132376223</v>
      </c>
      <c r="Q7" s="11">
        <f t="shared" si="14"/>
        <v>1.1609689553699987</v>
      </c>
      <c r="R7" s="11">
        <f t="shared" si="14"/>
        <v>1.1725786449236986</v>
      </c>
      <c r="S7" s="11">
        <f t="shared" si="14"/>
        <v>1.1843044313729356</v>
      </c>
      <c r="T7" s="11">
        <f t="shared" si="14"/>
        <v>1.196147475686665</v>
      </c>
      <c r="U7" s="11">
        <f t="shared" si="14"/>
        <v>1.2081089504435316</v>
      </c>
      <c r="V7" s="11">
        <f t="shared" si="14"/>
        <v>1.220190039947967</v>
      </c>
      <c r="W7" s="11">
        <f t="shared" si="14"/>
        <v>1.2323919403474468</v>
      </c>
      <c r="X7" s="11">
        <f t="shared" si="14"/>
        <v>1.2447158597509214</v>
      </c>
      <c r="Y7" s="11">
        <f t="shared" si="14"/>
        <v>1.2571630183484306</v>
      </c>
      <c r="Z7" s="11">
        <f t="shared" si="14"/>
        <v>1.269734648531915</v>
      </c>
      <c r="AA7" s="11">
        <f t="shared" si="14"/>
        <v>1.282431995017234</v>
      </c>
      <c r="AB7" s="11">
        <f t="shared" si="14"/>
        <v>1.2952563149674063</v>
      </c>
      <c r="AC7" s="11">
        <f t="shared" si="14"/>
        <v>1.3082088781170804</v>
      </c>
      <c r="AD7" s="11">
        <f t="shared" si="14"/>
        <v>1.3212909668982513</v>
      </c>
      <c r="AE7" s="11">
        <f t="shared" si="14"/>
        <v>1.3345038765672339</v>
      </c>
      <c r="AF7" s="11">
        <f t="shared" si="14"/>
        <v>1.3478489153329063</v>
      </c>
      <c r="AG7" s="11">
        <f t="shared" si="14"/>
        <v>1.3613274044862353</v>
      </c>
      <c r="AH7" s="11">
        <f t="shared" si="14"/>
        <v>1.3749406785310978</v>
      </c>
      <c r="AI7" s="11">
        <f t="shared" si="14"/>
        <v>1.3886900853164088</v>
      </c>
      <c r="AJ7" s="11">
        <f t="shared" si="14"/>
        <v>1.4025769861695729</v>
      </c>
      <c r="AK7" s="11">
        <f t="shared" si="14"/>
        <v>1.4166027560312686</v>
      </c>
      <c r="AL7" s="11">
        <f t="shared" si="14"/>
        <v>1.4307687835915812</v>
      </c>
      <c r="AM7" s="11">
        <f t="shared" si="14"/>
        <v>1.4450764714274971</v>
      </c>
      <c r="AN7" s="11">
        <f t="shared" si="14"/>
        <v>1.4595272361417722</v>
      </c>
      <c r="AO7" s="11">
        <f t="shared" si="14"/>
        <v>1.4741225085031899</v>
      </c>
      <c r="AP7" s="11">
        <f t="shared" si="14"/>
        <v>1.4888637335882218</v>
      </c>
      <c r="AQ7" s="11">
        <f t="shared" si="14"/>
        <v>1.5037523709241041</v>
      </c>
      <c r="AR7" s="11">
        <f t="shared" si="14"/>
        <v>1.5187898946333451</v>
      </c>
      <c r="AS7" s="11">
        <f t="shared" si="14"/>
        <v>1.5339777935796786</v>
      </c>
      <c r="AT7" s="11">
        <f t="shared" si="14"/>
        <v>1.5493175715154754</v>
      </c>
      <c r="AU7" s="11">
        <f t="shared" si="14"/>
        <v>1.5648107472306303</v>
      </c>
      <c r="AV7" s="11">
        <f t="shared" si="14"/>
        <v>1.5804588547029366</v>
      </c>
      <c r="AW7" s="11">
        <f t="shared" si="14"/>
        <v>1.5962634432499661</v>
      </c>
      <c r="AX7" s="11">
        <f t="shared" si="14"/>
        <v>1.6122260776824657</v>
      </c>
      <c r="AY7" s="11">
        <f t="shared" si="14"/>
        <v>1.6283483384592905</v>
      </c>
      <c r="AZ7" s="11">
        <f t="shared" si="14"/>
        <v>1.6446318218438833</v>
      </c>
      <c r="BA7" s="11">
        <f t="shared" si="14"/>
        <v>1.6610781400623222</v>
      </c>
      <c r="BB7" s="11">
        <f t="shared" si="14"/>
        <v>1.6776889214629456</v>
      </c>
      <c r="BC7" s="11">
        <f t="shared" si="14"/>
        <v>1.694465810677575</v>
      </c>
      <c r="BD7" s="11">
        <f t="shared" si="14"/>
        <v>1.7114104687843508</v>
      </c>
      <c r="BE7" s="11">
        <f t="shared" si="14"/>
        <v>1.7285245734721943</v>
      </c>
      <c r="BF7" s="11">
        <f t="shared" si="14"/>
        <v>1.7458098192069162</v>
      </c>
      <c r="BG7" s="11">
        <f t="shared" si="14"/>
        <v>1.7632679173989854</v>
      </c>
      <c r="BH7" s="11">
        <f t="shared" si="14"/>
        <v>1.7809005965729752</v>
      </c>
      <c r="BI7" s="11">
        <f t="shared" si="14"/>
        <v>1.798709602538705</v>
      </c>
      <c r="BJ7" s="11">
        <f t="shared" si="2"/>
        <v>1.8166966985640922</v>
      </c>
      <c r="BK7" s="11">
        <f t="shared" si="3"/>
        <v>1.8348636655497332</v>
      </c>
      <c r="BL7" s="11">
        <f t="shared" si="4"/>
        <v>1.8532123022052305</v>
      </c>
      <c r="BM7" s="11">
        <f t="shared" si="5"/>
        <v>1.8717444252272828</v>
      </c>
      <c r="BN7" s="11">
        <f t="shared" si="6"/>
        <v>1.8904618694795556</v>
      </c>
      <c r="BO7" s="11">
        <f t="shared" si="7"/>
        <v>1.9093664881743513</v>
      </c>
      <c r="BP7" s="11">
        <f t="shared" si="8"/>
        <v>1.9284601530560948</v>
      </c>
      <c r="BQ7" s="11">
        <f t="shared" si="9"/>
        <v>1.9477447545866557</v>
      </c>
      <c r="BR7" s="11">
        <f t="shared" si="10"/>
        <v>1.9672222021325223</v>
      </c>
      <c r="BS7" s="11">
        <f t="shared" si="11"/>
        <v>1.9868944241538475</v>
      </c>
      <c r="BT7" s="11">
        <f t="shared" si="12"/>
        <v>2.006763368395386</v>
      </c>
    </row>
    <row r="8" spans="1:72">
      <c r="A8" s="301"/>
      <c r="B8" s="11">
        <v>1</v>
      </c>
      <c r="C8" s="11">
        <f t="shared" si="0"/>
        <v>1.01</v>
      </c>
      <c r="D8" s="11">
        <f t="shared" si="14"/>
        <v>1.0201</v>
      </c>
      <c r="E8" s="11">
        <f t="shared" si="14"/>
        <v>1.0303009999999999</v>
      </c>
      <c r="F8" s="11">
        <f t="shared" si="14"/>
        <v>1.04060401</v>
      </c>
      <c r="G8" s="11">
        <f t="shared" si="14"/>
        <v>1.0510100500999999</v>
      </c>
      <c r="H8" s="11">
        <f t="shared" si="14"/>
        <v>1.0615201506009999</v>
      </c>
      <c r="I8" s="11">
        <f t="shared" si="14"/>
        <v>1.0721353521070098</v>
      </c>
      <c r="J8" s="12">
        <f t="shared" si="14"/>
        <v>1.08285670562808</v>
      </c>
      <c r="K8" s="11">
        <f t="shared" si="14"/>
        <v>1.0936852726843609</v>
      </c>
      <c r="L8" s="11">
        <f t="shared" si="14"/>
        <v>1.1046221254112045</v>
      </c>
      <c r="M8" s="11">
        <f t="shared" si="14"/>
        <v>1.1156683466653166</v>
      </c>
      <c r="N8" s="11">
        <f t="shared" si="14"/>
        <v>1.1268250301319698</v>
      </c>
      <c r="O8" s="11">
        <f t="shared" si="14"/>
        <v>1.1380932804332895</v>
      </c>
      <c r="P8" s="11">
        <f t="shared" si="14"/>
        <v>1.1494742132376223</v>
      </c>
      <c r="Q8" s="11">
        <f t="shared" si="14"/>
        <v>1.1609689553699987</v>
      </c>
      <c r="R8" s="11">
        <f t="shared" si="14"/>
        <v>1.1725786449236986</v>
      </c>
      <c r="S8" s="11">
        <f t="shared" si="14"/>
        <v>1.1843044313729356</v>
      </c>
      <c r="T8" s="11">
        <f t="shared" si="14"/>
        <v>1.196147475686665</v>
      </c>
      <c r="U8" s="11">
        <f t="shared" si="14"/>
        <v>1.2081089504435316</v>
      </c>
      <c r="V8" s="11">
        <f t="shared" si="14"/>
        <v>1.220190039947967</v>
      </c>
      <c r="W8" s="11">
        <f t="shared" si="14"/>
        <v>1.2323919403474468</v>
      </c>
      <c r="X8" s="11">
        <f t="shared" si="14"/>
        <v>1.2447158597509214</v>
      </c>
      <c r="Y8" s="11">
        <f t="shared" si="14"/>
        <v>1.2571630183484306</v>
      </c>
      <c r="Z8" s="11">
        <f t="shared" si="14"/>
        <v>1.269734648531915</v>
      </c>
      <c r="AA8" s="11">
        <f t="shared" si="14"/>
        <v>1.282431995017234</v>
      </c>
      <c r="AB8" s="11">
        <f t="shared" si="14"/>
        <v>1.2952563149674063</v>
      </c>
      <c r="AC8" s="11">
        <f t="shared" si="14"/>
        <v>1.3082088781170804</v>
      </c>
      <c r="AD8" s="11">
        <f t="shared" si="14"/>
        <v>1.3212909668982513</v>
      </c>
      <c r="AE8" s="11">
        <f t="shared" si="14"/>
        <v>1.3345038765672339</v>
      </c>
      <c r="AF8" s="11">
        <f t="shared" si="14"/>
        <v>1.3478489153329063</v>
      </c>
      <c r="AG8" s="11">
        <f t="shared" si="14"/>
        <v>1.3613274044862353</v>
      </c>
      <c r="AH8" s="11">
        <f t="shared" si="14"/>
        <v>1.3749406785310978</v>
      </c>
      <c r="AI8" s="11">
        <f t="shared" si="14"/>
        <v>1.3886900853164088</v>
      </c>
      <c r="AJ8" s="11">
        <f t="shared" si="14"/>
        <v>1.4025769861695729</v>
      </c>
      <c r="AK8" s="11">
        <f t="shared" si="14"/>
        <v>1.4166027560312686</v>
      </c>
      <c r="AL8" s="11">
        <f t="shared" si="14"/>
        <v>1.4307687835915812</v>
      </c>
      <c r="AM8" s="11">
        <f t="shared" si="14"/>
        <v>1.4450764714274971</v>
      </c>
      <c r="AN8" s="11">
        <f t="shared" si="14"/>
        <v>1.4595272361417722</v>
      </c>
      <c r="AO8" s="11">
        <f t="shared" si="14"/>
        <v>1.4741225085031899</v>
      </c>
      <c r="AP8" s="11">
        <f t="shared" si="14"/>
        <v>1.4888637335882218</v>
      </c>
      <c r="AQ8" s="11">
        <f t="shared" si="14"/>
        <v>1.5037523709241041</v>
      </c>
      <c r="AR8" s="11">
        <f t="shared" si="14"/>
        <v>1.5187898946333451</v>
      </c>
      <c r="AS8" s="11">
        <f t="shared" si="14"/>
        <v>1.5339777935796786</v>
      </c>
      <c r="AT8" s="11">
        <f t="shared" si="14"/>
        <v>1.5493175715154754</v>
      </c>
      <c r="AU8" s="11">
        <f t="shared" si="14"/>
        <v>1.5648107472306303</v>
      </c>
      <c r="AV8" s="11">
        <f t="shared" si="14"/>
        <v>1.5804588547029366</v>
      </c>
      <c r="AW8" s="11">
        <f t="shared" si="14"/>
        <v>1.5962634432499661</v>
      </c>
      <c r="AX8" s="11">
        <f t="shared" si="14"/>
        <v>1.6122260776824657</v>
      </c>
      <c r="AY8" s="11">
        <f t="shared" si="14"/>
        <v>1.6283483384592905</v>
      </c>
      <c r="AZ8" s="11">
        <f t="shared" si="14"/>
        <v>1.6446318218438833</v>
      </c>
      <c r="BA8" s="11">
        <f t="shared" si="14"/>
        <v>1.6610781400623222</v>
      </c>
      <c r="BB8" s="11">
        <f t="shared" si="14"/>
        <v>1.6776889214629456</v>
      </c>
      <c r="BC8" s="11">
        <f t="shared" si="14"/>
        <v>1.694465810677575</v>
      </c>
      <c r="BD8" s="11">
        <f t="shared" si="14"/>
        <v>1.7114104687843508</v>
      </c>
      <c r="BE8" s="11">
        <f t="shared" si="14"/>
        <v>1.7285245734721943</v>
      </c>
      <c r="BF8" s="11">
        <f t="shared" si="14"/>
        <v>1.7458098192069162</v>
      </c>
      <c r="BG8" s="11">
        <f t="shared" si="14"/>
        <v>1.7632679173989854</v>
      </c>
      <c r="BH8" s="11">
        <f t="shared" si="14"/>
        <v>1.7809005965729752</v>
      </c>
      <c r="BI8" s="11">
        <f t="shared" si="14"/>
        <v>1.798709602538705</v>
      </c>
      <c r="BJ8" s="11">
        <f t="shared" si="2"/>
        <v>1.8166966985640922</v>
      </c>
      <c r="BK8" s="11">
        <f t="shared" si="3"/>
        <v>1.8348636655497332</v>
      </c>
      <c r="BL8" s="11">
        <f t="shared" si="4"/>
        <v>1.8532123022052305</v>
      </c>
      <c r="BM8" s="11">
        <f t="shared" si="5"/>
        <v>1.8717444252272828</v>
      </c>
      <c r="BN8" s="11">
        <f t="shared" si="6"/>
        <v>1.8904618694795556</v>
      </c>
      <c r="BO8" s="11">
        <f t="shared" si="7"/>
        <v>1.9093664881743513</v>
      </c>
      <c r="BP8" s="11">
        <f t="shared" si="8"/>
        <v>1.9284601530560948</v>
      </c>
      <c r="BQ8" s="11">
        <f t="shared" si="9"/>
        <v>1.9477447545866557</v>
      </c>
      <c r="BR8" s="11">
        <f t="shared" si="10"/>
        <v>1.9672222021325223</v>
      </c>
      <c r="BS8" s="11">
        <f t="shared" si="11"/>
        <v>1.9868944241538475</v>
      </c>
      <c r="BT8" s="11">
        <f t="shared" si="12"/>
        <v>2.006763368395386</v>
      </c>
    </row>
    <row r="9" spans="1:72">
      <c r="A9" s="301"/>
      <c r="B9" s="11">
        <v>1</v>
      </c>
      <c r="C9" s="11">
        <f t="shared" si="0"/>
        <v>1.01</v>
      </c>
      <c r="D9" s="11">
        <f t="shared" si="14"/>
        <v>1.0201</v>
      </c>
      <c r="E9" s="11">
        <f t="shared" si="14"/>
        <v>1.0303009999999999</v>
      </c>
      <c r="F9" s="11">
        <f t="shared" si="14"/>
        <v>1.04060401</v>
      </c>
      <c r="G9" s="11">
        <f t="shared" si="14"/>
        <v>1.0510100500999999</v>
      </c>
      <c r="H9" s="11">
        <f t="shared" si="14"/>
        <v>1.0615201506009999</v>
      </c>
      <c r="I9" s="11">
        <f t="shared" si="14"/>
        <v>1.0721353521070098</v>
      </c>
      <c r="J9" s="12">
        <f t="shared" si="14"/>
        <v>1.08285670562808</v>
      </c>
      <c r="K9" s="11">
        <f t="shared" si="14"/>
        <v>1.0936852726843609</v>
      </c>
      <c r="L9" s="11">
        <f t="shared" si="14"/>
        <v>1.1046221254112045</v>
      </c>
      <c r="M9" s="11">
        <f t="shared" si="14"/>
        <v>1.1156683466653166</v>
      </c>
      <c r="N9" s="11">
        <f t="shared" si="14"/>
        <v>1.1268250301319698</v>
      </c>
      <c r="O9" s="11">
        <f t="shared" si="14"/>
        <v>1.1380932804332895</v>
      </c>
      <c r="P9" s="11">
        <f t="shared" si="14"/>
        <v>1.1494742132376223</v>
      </c>
      <c r="Q9" s="11">
        <f t="shared" si="14"/>
        <v>1.1609689553699987</v>
      </c>
      <c r="R9" s="11">
        <f t="shared" si="14"/>
        <v>1.1725786449236986</v>
      </c>
      <c r="S9" s="11">
        <f t="shared" si="14"/>
        <v>1.1843044313729356</v>
      </c>
      <c r="T9" s="11">
        <f t="shared" si="14"/>
        <v>1.196147475686665</v>
      </c>
      <c r="U9" s="11">
        <f t="shared" si="14"/>
        <v>1.2081089504435316</v>
      </c>
      <c r="V9" s="11">
        <f t="shared" si="14"/>
        <v>1.220190039947967</v>
      </c>
      <c r="W9" s="11">
        <f t="shared" si="14"/>
        <v>1.2323919403474468</v>
      </c>
      <c r="X9" s="11">
        <f t="shared" si="14"/>
        <v>1.2447158597509214</v>
      </c>
      <c r="Y9" s="11">
        <f t="shared" si="14"/>
        <v>1.2571630183484306</v>
      </c>
      <c r="Z9" s="11">
        <f t="shared" si="14"/>
        <v>1.269734648531915</v>
      </c>
      <c r="AA9" s="11">
        <f t="shared" si="14"/>
        <v>1.282431995017234</v>
      </c>
      <c r="AB9" s="11">
        <f t="shared" si="14"/>
        <v>1.2952563149674063</v>
      </c>
      <c r="AC9" s="11">
        <f t="shared" si="14"/>
        <v>1.3082088781170804</v>
      </c>
      <c r="AD9" s="11">
        <f t="shared" si="14"/>
        <v>1.3212909668982513</v>
      </c>
      <c r="AE9" s="11">
        <f t="shared" si="14"/>
        <v>1.3345038765672339</v>
      </c>
      <c r="AF9" s="11">
        <f t="shared" si="14"/>
        <v>1.3478489153329063</v>
      </c>
      <c r="AG9" s="11">
        <f t="shared" si="14"/>
        <v>1.3613274044862353</v>
      </c>
      <c r="AH9" s="11">
        <f t="shared" si="14"/>
        <v>1.3749406785310978</v>
      </c>
      <c r="AI9" s="11">
        <f t="shared" si="14"/>
        <v>1.3886900853164088</v>
      </c>
      <c r="AJ9" s="11">
        <f t="shared" si="14"/>
        <v>1.4025769861695729</v>
      </c>
      <c r="AK9" s="11">
        <f t="shared" si="14"/>
        <v>1.4166027560312686</v>
      </c>
      <c r="AL9" s="11">
        <f t="shared" si="14"/>
        <v>1.4307687835915812</v>
      </c>
      <c r="AM9" s="11">
        <f t="shared" si="14"/>
        <v>1.4450764714274971</v>
      </c>
      <c r="AN9" s="11">
        <f t="shared" si="14"/>
        <v>1.4595272361417722</v>
      </c>
      <c r="AO9" s="11">
        <f t="shared" si="14"/>
        <v>1.4741225085031899</v>
      </c>
      <c r="AP9" s="11">
        <f t="shared" si="14"/>
        <v>1.4888637335882218</v>
      </c>
      <c r="AQ9" s="11">
        <f t="shared" si="14"/>
        <v>1.5037523709241041</v>
      </c>
      <c r="AR9" s="11">
        <f t="shared" si="14"/>
        <v>1.5187898946333451</v>
      </c>
      <c r="AS9" s="11">
        <f t="shared" si="14"/>
        <v>1.5339777935796786</v>
      </c>
      <c r="AT9" s="11">
        <f t="shared" si="14"/>
        <v>1.5493175715154754</v>
      </c>
      <c r="AU9" s="11">
        <f t="shared" si="14"/>
        <v>1.5648107472306303</v>
      </c>
      <c r="AV9" s="11">
        <f t="shared" si="14"/>
        <v>1.5804588547029366</v>
      </c>
      <c r="AW9" s="11">
        <f t="shared" si="14"/>
        <v>1.5962634432499661</v>
      </c>
      <c r="AX9" s="11">
        <f t="shared" si="14"/>
        <v>1.6122260776824657</v>
      </c>
      <c r="AY9" s="11">
        <f t="shared" si="14"/>
        <v>1.6283483384592905</v>
      </c>
      <c r="AZ9" s="11">
        <f t="shared" si="14"/>
        <v>1.6446318218438833</v>
      </c>
      <c r="BA9" s="11">
        <f t="shared" si="14"/>
        <v>1.6610781400623222</v>
      </c>
      <c r="BB9" s="11">
        <f t="shared" si="14"/>
        <v>1.6776889214629456</v>
      </c>
      <c r="BC9" s="11">
        <f t="shared" si="14"/>
        <v>1.694465810677575</v>
      </c>
      <c r="BD9" s="11">
        <f t="shared" si="14"/>
        <v>1.7114104687843508</v>
      </c>
      <c r="BE9" s="11">
        <f t="shared" si="14"/>
        <v>1.7285245734721943</v>
      </c>
      <c r="BF9" s="11">
        <f t="shared" si="14"/>
        <v>1.7458098192069162</v>
      </c>
      <c r="BG9" s="11">
        <f t="shared" si="14"/>
        <v>1.7632679173989854</v>
      </c>
      <c r="BH9" s="11">
        <f t="shared" si="14"/>
        <v>1.7809005965729752</v>
      </c>
      <c r="BI9" s="11">
        <f t="shared" si="14"/>
        <v>1.798709602538705</v>
      </c>
      <c r="BJ9" s="11">
        <f t="shared" si="2"/>
        <v>1.8166966985640922</v>
      </c>
      <c r="BK9" s="11">
        <f t="shared" si="3"/>
        <v>1.8348636655497332</v>
      </c>
      <c r="BL9" s="11">
        <f t="shared" si="4"/>
        <v>1.8532123022052305</v>
      </c>
      <c r="BM9" s="11">
        <f t="shared" si="5"/>
        <v>1.8717444252272828</v>
      </c>
      <c r="BN9" s="11">
        <f t="shared" si="6"/>
        <v>1.8904618694795556</v>
      </c>
      <c r="BO9" s="11">
        <f t="shared" si="7"/>
        <v>1.9093664881743513</v>
      </c>
      <c r="BP9" s="11">
        <f t="shared" si="8"/>
        <v>1.9284601530560948</v>
      </c>
      <c r="BQ9" s="11">
        <f t="shared" si="9"/>
        <v>1.9477447545866557</v>
      </c>
      <c r="BR9" s="11">
        <f t="shared" si="10"/>
        <v>1.9672222021325223</v>
      </c>
      <c r="BS9" s="11">
        <f t="shared" si="11"/>
        <v>1.9868944241538475</v>
      </c>
      <c r="BT9" s="11">
        <f t="shared" si="12"/>
        <v>2.006763368395386</v>
      </c>
    </row>
    <row r="10" spans="1:72">
      <c r="A10" s="301"/>
      <c r="B10" s="11">
        <v>1</v>
      </c>
      <c r="C10" s="11">
        <f t="shared" si="0"/>
        <v>1.01</v>
      </c>
      <c r="D10" s="11">
        <f t="shared" si="14"/>
        <v>1.0201</v>
      </c>
      <c r="E10" s="11">
        <f t="shared" si="14"/>
        <v>1.0303009999999999</v>
      </c>
      <c r="F10" s="11">
        <f t="shared" si="14"/>
        <v>1.04060401</v>
      </c>
      <c r="G10" s="11">
        <f t="shared" ref="D10:BI14" si="15">F10*1.01</f>
        <v>1.0510100500999999</v>
      </c>
      <c r="H10" s="11">
        <f t="shared" si="15"/>
        <v>1.0615201506009999</v>
      </c>
      <c r="I10" s="11">
        <f t="shared" si="15"/>
        <v>1.0721353521070098</v>
      </c>
      <c r="J10" s="12">
        <f t="shared" si="15"/>
        <v>1.08285670562808</v>
      </c>
      <c r="K10" s="11">
        <f t="shared" si="15"/>
        <v>1.0936852726843609</v>
      </c>
      <c r="L10" s="11">
        <f t="shared" si="15"/>
        <v>1.1046221254112045</v>
      </c>
      <c r="M10" s="11">
        <f t="shared" si="15"/>
        <v>1.1156683466653166</v>
      </c>
      <c r="N10" s="11">
        <f t="shared" si="15"/>
        <v>1.1268250301319698</v>
      </c>
      <c r="O10" s="11">
        <f t="shared" si="15"/>
        <v>1.1380932804332895</v>
      </c>
      <c r="P10" s="11">
        <f t="shared" si="15"/>
        <v>1.1494742132376223</v>
      </c>
      <c r="Q10" s="11">
        <f t="shared" si="15"/>
        <v>1.1609689553699987</v>
      </c>
      <c r="R10" s="11">
        <f t="shared" si="15"/>
        <v>1.1725786449236986</v>
      </c>
      <c r="S10" s="11">
        <f t="shared" si="15"/>
        <v>1.1843044313729356</v>
      </c>
      <c r="T10" s="11">
        <f t="shared" si="15"/>
        <v>1.196147475686665</v>
      </c>
      <c r="U10" s="11">
        <f t="shared" si="15"/>
        <v>1.2081089504435316</v>
      </c>
      <c r="V10" s="11">
        <f t="shared" si="15"/>
        <v>1.220190039947967</v>
      </c>
      <c r="W10" s="11">
        <f t="shared" si="15"/>
        <v>1.2323919403474468</v>
      </c>
      <c r="X10" s="11">
        <f t="shared" si="15"/>
        <v>1.2447158597509214</v>
      </c>
      <c r="Y10" s="11">
        <f t="shared" si="15"/>
        <v>1.2571630183484306</v>
      </c>
      <c r="Z10" s="11">
        <f t="shared" si="15"/>
        <v>1.269734648531915</v>
      </c>
      <c r="AA10" s="11">
        <f t="shared" si="15"/>
        <v>1.282431995017234</v>
      </c>
      <c r="AB10" s="11">
        <f t="shared" si="15"/>
        <v>1.2952563149674063</v>
      </c>
      <c r="AC10" s="11">
        <f t="shared" si="15"/>
        <v>1.3082088781170804</v>
      </c>
      <c r="AD10" s="11">
        <f t="shared" si="15"/>
        <v>1.3212909668982513</v>
      </c>
      <c r="AE10" s="11">
        <f t="shared" si="15"/>
        <v>1.3345038765672339</v>
      </c>
      <c r="AF10" s="11">
        <f t="shared" si="15"/>
        <v>1.3478489153329063</v>
      </c>
      <c r="AG10" s="11">
        <f t="shared" si="15"/>
        <v>1.3613274044862353</v>
      </c>
      <c r="AH10" s="11">
        <f t="shared" si="15"/>
        <v>1.3749406785310978</v>
      </c>
      <c r="AI10" s="11">
        <f t="shared" si="15"/>
        <v>1.3886900853164088</v>
      </c>
      <c r="AJ10" s="11">
        <f t="shared" si="15"/>
        <v>1.4025769861695729</v>
      </c>
      <c r="AK10" s="11">
        <f t="shared" si="15"/>
        <v>1.4166027560312686</v>
      </c>
      <c r="AL10" s="11">
        <f t="shared" si="15"/>
        <v>1.4307687835915812</v>
      </c>
      <c r="AM10" s="11">
        <f t="shared" si="15"/>
        <v>1.4450764714274971</v>
      </c>
      <c r="AN10" s="11">
        <f t="shared" si="15"/>
        <v>1.4595272361417722</v>
      </c>
      <c r="AO10" s="11">
        <f t="shared" si="15"/>
        <v>1.4741225085031899</v>
      </c>
      <c r="AP10" s="11">
        <f t="shared" si="15"/>
        <v>1.4888637335882218</v>
      </c>
      <c r="AQ10" s="11">
        <f t="shared" si="15"/>
        <v>1.5037523709241041</v>
      </c>
      <c r="AR10" s="11">
        <f t="shared" si="15"/>
        <v>1.5187898946333451</v>
      </c>
      <c r="AS10" s="11">
        <f t="shared" si="15"/>
        <v>1.5339777935796786</v>
      </c>
      <c r="AT10" s="11">
        <f t="shared" si="15"/>
        <v>1.5493175715154754</v>
      </c>
      <c r="AU10" s="11">
        <f t="shared" si="15"/>
        <v>1.5648107472306303</v>
      </c>
      <c r="AV10" s="11">
        <f t="shared" si="15"/>
        <v>1.5804588547029366</v>
      </c>
      <c r="AW10" s="11">
        <f t="shared" si="15"/>
        <v>1.5962634432499661</v>
      </c>
      <c r="AX10" s="11">
        <f t="shared" si="15"/>
        <v>1.6122260776824657</v>
      </c>
      <c r="AY10" s="11">
        <f t="shared" si="15"/>
        <v>1.6283483384592905</v>
      </c>
      <c r="AZ10" s="11">
        <f t="shared" si="15"/>
        <v>1.6446318218438833</v>
      </c>
      <c r="BA10" s="11">
        <f t="shared" si="15"/>
        <v>1.6610781400623222</v>
      </c>
      <c r="BB10" s="11">
        <f t="shared" si="15"/>
        <v>1.6776889214629456</v>
      </c>
      <c r="BC10" s="11">
        <f t="shared" si="15"/>
        <v>1.694465810677575</v>
      </c>
      <c r="BD10" s="11">
        <f t="shared" si="15"/>
        <v>1.7114104687843508</v>
      </c>
      <c r="BE10" s="11">
        <f t="shared" si="15"/>
        <v>1.7285245734721943</v>
      </c>
      <c r="BF10" s="11">
        <f t="shared" si="15"/>
        <v>1.7458098192069162</v>
      </c>
      <c r="BG10" s="11">
        <f t="shared" si="15"/>
        <v>1.7632679173989854</v>
      </c>
      <c r="BH10" s="11">
        <f t="shared" si="15"/>
        <v>1.7809005965729752</v>
      </c>
      <c r="BI10" s="11">
        <f t="shared" si="15"/>
        <v>1.798709602538705</v>
      </c>
      <c r="BJ10" s="11">
        <f t="shared" si="2"/>
        <v>1.8166966985640922</v>
      </c>
      <c r="BK10" s="11">
        <f t="shared" si="3"/>
        <v>1.8348636655497332</v>
      </c>
      <c r="BL10" s="11">
        <f t="shared" si="4"/>
        <v>1.8532123022052305</v>
      </c>
      <c r="BM10" s="11">
        <f t="shared" si="5"/>
        <v>1.8717444252272828</v>
      </c>
      <c r="BN10" s="11">
        <f t="shared" si="6"/>
        <v>1.8904618694795556</v>
      </c>
      <c r="BO10" s="11">
        <f t="shared" si="7"/>
        <v>1.9093664881743513</v>
      </c>
      <c r="BP10" s="11">
        <f t="shared" si="8"/>
        <v>1.9284601530560948</v>
      </c>
      <c r="BQ10" s="11">
        <f t="shared" si="9"/>
        <v>1.9477447545866557</v>
      </c>
      <c r="BR10" s="11">
        <f t="shared" si="10"/>
        <v>1.9672222021325223</v>
      </c>
      <c r="BS10" s="11">
        <f t="shared" si="11"/>
        <v>1.9868944241538475</v>
      </c>
      <c r="BT10" s="11">
        <f t="shared" si="12"/>
        <v>2.006763368395386</v>
      </c>
    </row>
    <row r="11" spans="1:72">
      <c r="A11" s="301"/>
      <c r="B11" s="11">
        <v>1</v>
      </c>
      <c r="C11" s="11">
        <f t="shared" si="0"/>
        <v>1.01</v>
      </c>
      <c r="D11" s="11">
        <f t="shared" si="15"/>
        <v>1.0201</v>
      </c>
      <c r="E11" s="11">
        <f t="shared" si="15"/>
        <v>1.0303009999999999</v>
      </c>
      <c r="F11" s="11">
        <f t="shared" si="15"/>
        <v>1.04060401</v>
      </c>
      <c r="G11" s="11">
        <f t="shared" si="15"/>
        <v>1.0510100500999999</v>
      </c>
      <c r="H11" s="11">
        <f t="shared" si="15"/>
        <v>1.0615201506009999</v>
      </c>
      <c r="I11" s="11">
        <f t="shared" si="15"/>
        <v>1.0721353521070098</v>
      </c>
      <c r="J11" s="12">
        <f t="shared" si="15"/>
        <v>1.08285670562808</v>
      </c>
      <c r="K11" s="11">
        <f t="shared" si="15"/>
        <v>1.0936852726843609</v>
      </c>
      <c r="L11" s="11">
        <f t="shared" si="15"/>
        <v>1.1046221254112045</v>
      </c>
      <c r="M11" s="11">
        <f t="shared" si="15"/>
        <v>1.1156683466653166</v>
      </c>
      <c r="N11" s="11">
        <f t="shared" si="15"/>
        <v>1.1268250301319698</v>
      </c>
      <c r="O11" s="11">
        <f t="shared" si="15"/>
        <v>1.1380932804332895</v>
      </c>
      <c r="P11" s="11">
        <f t="shared" si="15"/>
        <v>1.1494742132376223</v>
      </c>
      <c r="Q11" s="11">
        <f t="shared" si="15"/>
        <v>1.1609689553699987</v>
      </c>
      <c r="R11" s="11">
        <f t="shared" si="15"/>
        <v>1.1725786449236986</v>
      </c>
      <c r="S11" s="11">
        <f t="shared" si="15"/>
        <v>1.1843044313729356</v>
      </c>
      <c r="T11" s="11">
        <f t="shared" si="15"/>
        <v>1.196147475686665</v>
      </c>
      <c r="U11" s="11">
        <f t="shared" si="15"/>
        <v>1.2081089504435316</v>
      </c>
      <c r="V11" s="11">
        <f t="shared" si="15"/>
        <v>1.220190039947967</v>
      </c>
      <c r="W11" s="11">
        <f t="shared" si="15"/>
        <v>1.2323919403474468</v>
      </c>
      <c r="X11" s="11">
        <f t="shared" si="15"/>
        <v>1.2447158597509214</v>
      </c>
      <c r="Y11" s="11">
        <f t="shared" si="15"/>
        <v>1.2571630183484306</v>
      </c>
      <c r="Z11" s="11">
        <f t="shared" si="15"/>
        <v>1.269734648531915</v>
      </c>
      <c r="AA11" s="11">
        <f t="shared" si="15"/>
        <v>1.282431995017234</v>
      </c>
      <c r="AB11" s="11">
        <f t="shared" si="15"/>
        <v>1.2952563149674063</v>
      </c>
      <c r="AC11" s="11">
        <f t="shared" si="15"/>
        <v>1.3082088781170804</v>
      </c>
      <c r="AD11" s="11">
        <f t="shared" si="15"/>
        <v>1.3212909668982513</v>
      </c>
      <c r="AE11" s="11">
        <f t="shared" si="15"/>
        <v>1.3345038765672339</v>
      </c>
      <c r="AF11" s="11">
        <f t="shared" si="15"/>
        <v>1.3478489153329063</v>
      </c>
      <c r="AG11" s="11">
        <f t="shared" si="15"/>
        <v>1.3613274044862353</v>
      </c>
      <c r="AH11" s="11">
        <f t="shared" si="15"/>
        <v>1.3749406785310978</v>
      </c>
      <c r="AI11" s="11">
        <f t="shared" si="15"/>
        <v>1.3886900853164088</v>
      </c>
      <c r="AJ11" s="11">
        <f t="shared" si="15"/>
        <v>1.4025769861695729</v>
      </c>
      <c r="AK11" s="11">
        <f t="shared" si="15"/>
        <v>1.4166027560312686</v>
      </c>
      <c r="AL11" s="11">
        <f t="shared" si="15"/>
        <v>1.4307687835915812</v>
      </c>
      <c r="AM11" s="11">
        <f t="shared" si="15"/>
        <v>1.4450764714274971</v>
      </c>
      <c r="AN11" s="11">
        <f t="shared" si="15"/>
        <v>1.4595272361417722</v>
      </c>
      <c r="AO11" s="11">
        <f t="shared" si="15"/>
        <v>1.4741225085031899</v>
      </c>
      <c r="AP11" s="11">
        <f t="shared" si="15"/>
        <v>1.4888637335882218</v>
      </c>
      <c r="AQ11" s="11">
        <f t="shared" si="15"/>
        <v>1.5037523709241041</v>
      </c>
      <c r="AR11" s="11">
        <f t="shared" si="15"/>
        <v>1.5187898946333451</v>
      </c>
      <c r="AS11" s="11">
        <f t="shared" si="15"/>
        <v>1.5339777935796786</v>
      </c>
      <c r="AT11" s="11">
        <f t="shared" si="15"/>
        <v>1.5493175715154754</v>
      </c>
      <c r="AU11" s="11">
        <f t="shared" si="15"/>
        <v>1.5648107472306303</v>
      </c>
      <c r="AV11" s="11">
        <f t="shared" si="15"/>
        <v>1.5804588547029366</v>
      </c>
      <c r="AW11" s="11">
        <f t="shared" si="15"/>
        <v>1.5962634432499661</v>
      </c>
      <c r="AX11" s="11">
        <f t="shared" si="15"/>
        <v>1.6122260776824657</v>
      </c>
      <c r="AY11" s="11">
        <f t="shared" si="15"/>
        <v>1.6283483384592905</v>
      </c>
      <c r="AZ11" s="11">
        <f t="shared" si="15"/>
        <v>1.6446318218438833</v>
      </c>
      <c r="BA11" s="11">
        <f t="shared" si="15"/>
        <v>1.6610781400623222</v>
      </c>
      <c r="BB11" s="11">
        <f t="shared" si="15"/>
        <v>1.6776889214629456</v>
      </c>
      <c r="BC11" s="11">
        <f t="shared" si="15"/>
        <v>1.694465810677575</v>
      </c>
      <c r="BD11" s="11">
        <f t="shared" si="15"/>
        <v>1.7114104687843508</v>
      </c>
      <c r="BE11" s="11">
        <f t="shared" si="15"/>
        <v>1.7285245734721943</v>
      </c>
      <c r="BF11" s="11">
        <f t="shared" si="15"/>
        <v>1.7458098192069162</v>
      </c>
      <c r="BG11" s="11">
        <f t="shared" si="15"/>
        <v>1.7632679173989854</v>
      </c>
      <c r="BH11" s="11">
        <f t="shared" si="15"/>
        <v>1.7809005965729752</v>
      </c>
      <c r="BI11" s="11">
        <f t="shared" si="15"/>
        <v>1.798709602538705</v>
      </c>
      <c r="BJ11" s="11">
        <f t="shared" si="2"/>
        <v>1.8166966985640922</v>
      </c>
      <c r="BK11" s="11">
        <f t="shared" si="3"/>
        <v>1.8348636655497332</v>
      </c>
      <c r="BL11" s="11">
        <f t="shared" si="4"/>
        <v>1.8532123022052305</v>
      </c>
      <c r="BM11" s="11">
        <f t="shared" si="5"/>
        <v>1.8717444252272828</v>
      </c>
      <c r="BN11" s="11">
        <f t="shared" si="6"/>
        <v>1.8904618694795556</v>
      </c>
      <c r="BO11" s="11">
        <f t="shared" si="7"/>
        <v>1.9093664881743513</v>
      </c>
      <c r="BP11" s="11">
        <f t="shared" si="8"/>
        <v>1.9284601530560948</v>
      </c>
      <c r="BQ11" s="11">
        <f t="shared" si="9"/>
        <v>1.9477447545866557</v>
      </c>
      <c r="BR11" s="11">
        <f t="shared" si="10"/>
        <v>1.9672222021325223</v>
      </c>
      <c r="BS11" s="11">
        <f t="shared" si="11"/>
        <v>1.9868944241538475</v>
      </c>
      <c r="BT11" s="11">
        <f t="shared" si="12"/>
        <v>2.006763368395386</v>
      </c>
    </row>
    <row r="12" spans="1:72">
      <c r="A12" s="301"/>
      <c r="B12" s="11">
        <v>1</v>
      </c>
      <c r="C12" s="11">
        <f t="shared" si="0"/>
        <v>1.01</v>
      </c>
      <c r="D12" s="11">
        <f t="shared" si="15"/>
        <v>1.0201</v>
      </c>
      <c r="E12" s="11">
        <f t="shared" si="15"/>
        <v>1.0303009999999999</v>
      </c>
      <c r="F12" s="11">
        <f t="shared" si="15"/>
        <v>1.04060401</v>
      </c>
      <c r="G12" s="11">
        <f t="shared" si="15"/>
        <v>1.0510100500999999</v>
      </c>
      <c r="H12" s="11">
        <f t="shared" si="15"/>
        <v>1.0615201506009999</v>
      </c>
      <c r="I12" s="11">
        <f t="shared" si="15"/>
        <v>1.0721353521070098</v>
      </c>
      <c r="J12" s="12">
        <f t="shared" si="15"/>
        <v>1.08285670562808</v>
      </c>
      <c r="K12" s="11">
        <f t="shared" si="15"/>
        <v>1.0936852726843609</v>
      </c>
      <c r="L12" s="11">
        <f t="shared" si="15"/>
        <v>1.1046221254112045</v>
      </c>
      <c r="M12" s="11">
        <f t="shared" si="15"/>
        <v>1.1156683466653166</v>
      </c>
      <c r="N12" s="11">
        <f t="shared" si="15"/>
        <v>1.1268250301319698</v>
      </c>
      <c r="O12" s="11">
        <f t="shared" si="15"/>
        <v>1.1380932804332895</v>
      </c>
      <c r="P12" s="11">
        <f t="shared" si="15"/>
        <v>1.1494742132376223</v>
      </c>
      <c r="Q12" s="11">
        <f t="shared" si="15"/>
        <v>1.1609689553699987</v>
      </c>
      <c r="R12" s="11">
        <f t="shared" si="15"/>
        <v>1.1725786449236986</v>
      </c>
      <c r="S12" s="11">
        <f t="shared" si="15"/>
        <v>1.1843044313729356</v>
      </c>
      <c r="T12" s="11">
        <f t="shared" si="15"/>
        <v>1.196147475686665</v>
      </c>
      <c r="U12" s="11">
        <f t="shared" si="15"/>
        <v>1.2081089504435316</v>
      </c>
      <c r="V12" s="11">
        <f t="shared" si="15"/>
        <v>1.220190039947967</v>
      </c>
      <c r="W12" s="11">
        <f t="shared" si="15"/>
        <v>1.2323919403474468</v>
      </c>
      <c r="X12" s="11">
        <f t="shared" si="15"/>
        <v>1.2447158597509214</v>
      </c>
      <c r="Y12" s="11">
        <f t="shared" si="15"/>
        <v>1.2571630183484306</v>
      </c>
      <c r="Z12" s="11">
        <f t="shared" si="15"/>
        <v>1.269734648531915</v>
      </c>
      <c r="AA12" s="11">
        <f t="shared" si="15"/>
        <v>1.282431995017234</v>
      </c>
      <c r="AB12" s="11">
        <f t="shared" si="15"/>
        <v>1.2952563149674063</v>
      </c>
      <c r="AC12" s="11">
        <f t="shared" si="15"/>
        <v>1.3082088781170804</v>
      </c>
      <c r="AD12" s="11">
        <f t="shared" si="15"/>
        <v>1.3212909668982513</v>
      </c>
      <c r="AE12" s="11">
        <f t="shared" si="15"/>
        <v>1.3345038765672339</v>
      </c>
      <c r="AF12" s="11">
        <f t="shared" si="15"/>
        <v>1.3478489153329063</v>
      </c>
      <c r="AG12" s="11">
        <f t="shared" si="15"/>
        <v>1.3613274044862353</v>
      </c>
      <c r="AH12" s="11">
        <f t="shared" si="15"/>
        <v>1.3749406785310978</v>
      </c>
      <c r="AI12" s="11">
        <f t="shared" si="15"/>
        <v>1.3886900853164088</v>
      </c>
      <c r="AJ12" s="11">
        <f t="shared" si="15"/>
        <v>1.4025769861695729</v>
      </c>
      <c r="AK12" s="11">
        <f t="shared" si="15"/>
        <v>1.4166027560312686</v>
      </c>
      <c r="AL12" s="11">
        <f t="shared" si="15"/>
        <v>1.4307687835915812</v>
      </c>
      <c r="AM12" s="11">
        <f t="shared" si="15"/>
        <v>1.4450764714274971</v>
      </c>
      <c r="AN12" s="11">
        <f t="shared" si="15"/>
        <v>1.4595272361417722</v>
      </c>
      <c r="AO12" s="11">
        <f t="shared" si="15"/>
        <v>1.4741225085031899</v>
      </c>
      <c r="AP12" s="11">
        <f t="shared" si="15"/>
        <v>1.4888637335882218</v>
      </c>
      <c r="AQ12" s="11">
        <f t="shared" si="15"/>
        <v>1.5037523709241041</v>
      </c>
      <c r="AR12" s="11">
        <f t="shared" si="15"/>
        <v>1.5187898946333451</v>
      </c>
      <c r="AS12" s="11">
        <f t="shared" si="15"/>
        <v>1.5339777935796786</v>
      </c>
      <c r="AT12" s="11">
        <f t="shared" si="15"/>
        <v>1.5493175715154754</v>
      </c>
      <c r="AU12" s="11">
        <f t="shared" si="15"/>
        <v>1.5648107472306303</v>
      </c>
      <c r="AV12" s="11">
        <f t="shared" si="15"/>
        <v>1.5804588547029366</v>
      </c>
      <c r="AW12" s="11">
        <f t="shared" si="15"/>
        <v>1.5962634432499661</v>
      </c>
      <c r="AX12" s="11">
        <f t="shared" si="15"/>
        <v>1.6122260776824657</v>
      </c>
      <c r="AY12" s="11">
        <f t="shared" si="15"/>
        <v>1.6283483384592905</v>
      </c>
      <c r="AZ12" s="11">
        <f t="shared" si="15"/>
        <v>1.6446318218438833</v>
      </c>
      <c r="BA12" s="11">
        <f t="shared" si="15"/>
        <v>1.6610781400623222</v>
      </c>
      <c r="BB12" s="11">
        <f t="shared" si="15"/>
        <v>1.6776889214629456</v>
      </c>
      <c r="BC12" s="11">
        <f t="shared" si="15"/>
        <v>1.694465810677575</v>
      </c>
      <c r="BD12" s="11">
        <f t="shared" si="15"/>
        <v>1.7114104687843508</v>
      </c>
      <c r="BE12" s="11">
        <f t="shared" si="15"/>
        <v>1.7285245734721943</v>
      </c>
      <c r="BF12" s="11">
        <f t="shared" si="15"/>
        <v>1.7458098192069162</v>
      </c>
      <c r="BG12" s="11">
        <f t="shared" si="15"/>
        <v>1.7632679173989854</v>
      </c>
      <c r="BH12" s="11">
        <f t="shared" si="15"/>
        <v>1.7809005965729752</v>
      </c>
      <c r="BI12" s="11">
        <f t="shared" si="15"/>
        <v>1.798709602538705</v>
      </c>
      <c r="BJ12" s="11">
        <f t="shared" si="2"/>
        <v>1.8166966985640922</v>
      </c>
      <c r="BK12" s="11">
        <f t="shared" si="3"/>
        <v>1.8348636655497332</v>
      </c>
      <c r="BL12" s="11">
        <f t="shared" si="4"/>
        <v>1.8532123022052305</v>
      </c>
      <c r="BM12" s="11">
        <f t="shared" si="5"/>
        <v>1.8717444252272828</v>
      </c>
      <c r="BN12" s="11">
        <f t="shared" si="6"/>
        <v>1.8904618694795556</v>
      </c>
      <c r="BO12" s="11">
        <f t="shared" si="7"/>
        <v>1.9093664881743513</v>
      </c>
      <c r="BP12" s="11">
        <f t="shared" si="8"/>
        <v>1.9284601530560948</v>
      </c>
      <c r="BQ12" s="11">
        <f t="shared" si="9"/>
        <v>1.9477447545866557</v>
      </c>
      <c r="BR12" s="11">
        <f t="shared" si="10"/>
        <v>1.9672222021325223</v>
      </c>
      <c r="BS12" s="11">
        <f t="shared" si="11"/>
        <v>1.9868944241538475</v>
      </c>
      <c r="BT12" s="11">
        <f t="shared" si="12"/>
        <v>2.006763368395386</v>
      </c>
    </row>
    <row r="13" spans="1:72">
      <c r="A13" s="301"/>
      <c r="B13" s="11">
        <v>1</v>
      </c>
      <c r="C13" s="11">
        <f t="shared" si="0"/>
        <v>1.01</v>
      </c>
      <c r="D13" s="11">
        <f t="shared" si="15"/>
        <v>1.0201</v>
      </c>
      <c r="E13" s="11">
        <f t="shared" si="15"/>
        <v>1.0303009999999999</v>
      </c>
      <c r="F13" s="11">
        <f t="shared" si="15"/>
        <v>1.04060401</v>
      </c>
      <c r="G13" s="11">
        <f t="shared" si="15"/>
        <v>1.0510100500999999</v>
      </c>
      <c r="H13" s="11">
        <f t="shared" si="15"/>
        <v>1.0615201506009999</v>
      </c>
      <c r="I13" s="11">
        <f t="shared" si="15"/>
        <v>1.0721353521070098</v>
      </c>
      <c r="J13" s="12">
        <f t="shared" si="15"/>
        <v>1.08285670562808</v>
      </c>
      <c r="K13" s="11">
        <f t="shared" si="15"/>
        <v>1.0936852726843609</v>
      </c>
      <c r="L13" s="11">
        <f t="shared" si="15"/>
        <v>1.1046221254112045</v>
      </c>
      <c r="M13" s="11">
        <f t="shared" si="15"/>
        <v>1.1156683466653166</v>
      </c>
      <c r="N13" s="11">
        <f t="shared" si="15"/>
        <v>1.1268250301319698</v>
      </c>
      <c r="O13" s="11">
        <f t="shared" si="15"/>
        <v>1.1380932804332895</v>
      </c>
      <c r="P13" s="11">
        <f t="shared" si="15"/>
        <v>1.1494742132376223</v>
      </c>
      <c r="Q13" s="11">
        <f t="shared" si="15"/>
        <v>1.1609689553699987</v>
      </c>
      <c r="R13" s="11">
        <f t="shared" si="15"/>
        <v>1.1725786449236986</v>
      </c>
      <c r="S13" s="11">
        <f t="shared" si="15"/>
        <v>1.1843044313729356</v>
      </c>
      <c r="T13" s="11">
        <f t="shared" si="15"/>
        <v>1.196147475686665</v>
      </c>
      <c r="U13" s="11">
        <f t="shared" si="15"/>
        <v>1.2081089504435316</v>
      </c>
      <c r="V13" s="11">
        <f t="shared" si="15"/>
        <v>1.220190039947967</v>
      </c>
      <c r="W13" s="11">
        <f t="shared" si="15"/>
        <v>1.2323919403474468</v>
      </c>
      <c r="X13" s="11">
        <f t="shared" si="15"/>
        <v>1.2447158597509214</v>
      </c>
      <c r="Y13" s="11">
        <f t="shared" si="15"/>
        <v>1.2571630183484306</v>
      </c>
      <c r="Z13" s="11">
        <f t="shared" si="15"/>
        <v>1.269734648531915</v>
      </c>
      <c r="AA13" s="11">
        <f t="shared" si="15"/>
        <v>1.282431995017234</v>
      </c>
      <c r="AB13" s="11">
        <f t="shared" si="15"/>
        <v>1.2952563149674063</v>
      </c>
      <c r="AC13" s="11">
        <f t="shared" si="15"/>
        <v>1.3082088781170804</v>
      </c>
      <c r="AD13" s="11">
        <f t="shared" si="15"/>
        <v>1.3212909668982513</v>
      </c>
      <c r="AE13" s="11">
        <f t="shared" si="15"/>
        <v>1.3345038765672339</v>
      </c>
      <c r="AF13" s="11">
        <f t="shared" si="15"/>
        <v>1.3478489153329063</v>
      </c>
      <c r="AG13" s="11">
        <f t="shared" si="15"/>
        <v>1.3613274044862353</v>
      </c>
      <c r="AH13" s="11">
        <f t="shared" si="15"/>
        <v>1.3749406785310978</v>
      </c>
      <c r="AI13" s="11">
        <f t="shared" si="15"/>
        <v>1.3886900853164088</v>
      </c>
      <c r="AJ13" s="11">
        <f t="shared" si="15"/>
        <v>1.4025769861695729</v>
      </c>
      <c r="AK13" s="11">
        <f t="shared" si="15"/>
        <v>1.4166027560312686</v>
      </c>
      <c r="AL13" s="11">
        <f t="shared" si="15"/>
        <v>1.4307687835915812</v>
      </c>
      <c r="AM13" s="11">
        <f t="shared" si="15"/>
        <v>1.4450764714274971</v>
      </c>
      <c r="AN13" s="11">
        <f t="shared" si="15"/>
        <v>1.4595272361417722</v>
      </c>
      <c r="AO13" s="11">
        <f t="shared" si="15"/>
        <v>1.4741225085031899</v>
      </c>
      <c r="AP13" s="11">
        <f t="shared" si="15"/>
        <v>1.4888637335882218</v>
      </c>
      <c r="AQ13" s="11">
        <f t="shared" si="15"/>
        <v>1.5037523709241041</v>
      </c>
      <c r="AR13" s="11">
        <f t="shared" si="15"/>
        <v>1.5187898946333451</v>
      </c>
      <c r="AS13" s="11">
        <f t="shared" si="15"/>
        <v>1.5339777935796786</v>
      </c>
      <c r="AT13" s="11">
        <f t="shared" si="15"/>
        <v>1.5493175715154754</v>
      </c>
      <c r="AU13" s="11">
        <f t="shared" si="15"/>
        <v>1.5648107472306303</v>
      </c>
      <c r="AV13" s="11">
        <f t="shared" si="15"/>
        <v>1.5804588547029366</v>
      </c>
      <c r="AW13" s="11">
        <f t="shared" si="15"/>
        <v>1.5962634432499661</v>
      </c>
      <c r="AX13" s="11">
        <f t="shared" si="15"/>
        <v>1.6122260776824657</v>
      </c>
      <c r="AY13" s="11">
        <f t="shared" si="15"/>
        <v>1.6283483384592905</v>
      </c>
      <c r="AZ13" s="11">
        <f t="shared" si="15"/>
        <v>1.6446318218438833</v>
      </c>
      <c r="BA13" s="11">
        <f t="shared" si="15"/>
        <v>1.6610781400623222</v>
      </c>
      <c r="BB13" s="11">
        <f t="shared" si="15"/>
        <v>1.6776889214629456</v>
      </c>
      <c r="BC13" s="11">
        <f t="shared" si="15"/>
        <v>1.694465810677575</v>
      </c>
      <c r="BD13" s="11">
        <f t="shared" si="15"/>
        <v>1.7114104687843508</v>
      </c>
      <c r="BE13" s="11">
        <f t="shared" si="15"/>
        <v>1.7285245734721943</v>
      </c>
      <c r="BF13" s="11">
        <f t="shared" si="15"/>
        <v>1.7458098192069162</v>
      </c>
      <c r="BG13" s="11">
        <f t="shared" si="15"/>
        <v>1.7632679173989854</v>
      </c>
      <c r="BH13" s="11">
        <f t="shared" si="15"/>
        <v>1.7809005965729752</v>
      </c>
      <c r="BI13" s="11">
        <f t="shared" si="15"/>
        <v>1.798709602538705</v>
      </c>
      <c r="BJ13" s="11">
        <f t="shared" si="2"/>
        <v>1.8166966985640922</v>
      </c>
      <c r="BK13" s="11">
        <f t="shared" si="3"/>
        <v>1.8348636655497332</v>
      </c>
      <c r="BL13" s="11">
        <f t="shared" si="4"/>
        <v>1.8532123022052305</v>
      </c>
      <c r="BM13" s="11">
        <f t="shared" si="5"/>
        <v>1.8717444252272828</v>
      </c>
      <c r="BN13" s="11">
        <f t="shared" si="6"/>
        <v>1.8904618694795556</v>
      </c>
      <c r="BO13" s="11">
        <f t="shared" si="7"/>
        <v>1.9093664881743513</v>
      </c>
      <c r="BP13" s="11">
        <f t="shared" si="8"/>
        <v>1.9284601530560948</v>
      </c>
      <c r="BQ13" s="11">
        <f t="shared" si="9"/>
        <v>1.9477447545866557</v>
      </c>
      <c r="BR13" s="11">
        <f t="shared" si="10"/>
        <v>1.9672222021325223</v>
      </c>
      <c r="BS13" s="11">
        <f t="shared" si="11"/>
        <v>1.9868944241538475</v>
      </c>
      <c r="BT13" s="11">
        <f t="shared" si="12"/>
        <v>2.006763368395386</v>
      </c>
    </row>
    <row r="14" spans="1:72">
      <c r="A14" s="301"/>
      <c r="B14" s="11">
        <v>1</v>
      </c>
      <c r="C14" s="11">
        <f t="shared" si="0"/>
        <v>1.01</v>
      </c>
      <c r="D14" s="11">
        <f t="shared" si="15"/>
        <v>1.0201</v>
      </c>
      <c r="E14" s="11">
        <f t="shared" si="15"/>
        <v>1.0303009999999999</v>
      </c>
      <c r="F14" s="11">
        <f t="shared" si="15"/>
        <v>1.04060401</v>
      </c>
      <c r="G14" s="11">
        <f t="shared" si="15"/>
        <v>1.0510100500999999</v>
      </c>
      <c r="H14" s="11">
        <f t="shared" si="15"/>
        <v>1.0615201506009999</v>
      </c>
      <c r="I14" s="11">
        <f t="shared" si="15"/>
        <v>1.0721353521070098</v>
      </c>
      <c r="J14" s="12">
        <f t="shared" si="15"/>
        <v>1.08285670562808</v>
      </c>
      <c r="K14" s="11">
        <f t="shared" si="15"/>
        <v>1.0936852726843609</v>
      </c>
      <c r="L14" s="11">
        <f t="shared" si="15"/>
        <v>1.1046221254112045</v>
      </c>
      <c r="M14" s="11">
        <f t="shared" si="15"/>
        <v>1.1156683466653166</v>
      </c>
      <c r="N14" s="11">
        <f t="shared" si="15"/>
        <v>1.1268250301319698</v>
      </c>
      <c r="O14" s="11">
        <f t="shared" si="15"/>
        <v>1.1380932804332895</v>
      </c>
      <c r="P14" s="11">
        <f t="shared" si="15"/>
        <v>1.1494742132376223</v>
      </c>
      <c r="Q14" s="11">
        <f t="shared" si="15"/>
        <v>1.1609689553699987</v>
      </c>
      <c r="R14" s="11">
        <f t="shared" si="15"/>
        <v>1.1725786449236986</v>
      </c>
      <c r="S14" s="11">
        <f t="shared" si="15"/>
        <v>1.1843044313729356</v>
      </c>
      <c r="T14" s="11">
        <f t="shared" si="15"/>
        <v>1.196147475686665</v>
      </c>
      <c r="U14" s="11">
        <f t="shared" si="15"/>
        <v>1.2081089504435316</v>
      </c>
      <c r="V14" s="11">
        <f t="shared" si="15"/>
        <v>1.220190039947967</v>
      </c>
      <c r="W14" s="11">
        <f t="shared" si="15"/>
        <v>1.2323919403474468</v>
      </c>
      <c r="X14" s="11">
        <f t="shared" si="15"/>
        <v>1.2447158597509214</v>
      </c>
      <c r="Y14" s="11">
        <f t="shared" si="15"/>
        <v>1.2571630183484306</v>
      </c>
      <c r="Z14" s="11">
        <f t="shared" si="15"/>
        <v>1.269734648531915</v>
      </c>
      <c r="AA14" s="11">
        <f t="shared" si="15"/>
        <v>1.282431995017234</v>
      </c>
      <c r="AB14" s="11">
        <f t="shared" si="15"/>
        <v>1.2952563149674063</v>
      </c>
      <c r="AC14" s="11">
        <f t="shared" si="15"/>
        <v>1.3082088781170804</v>
      </c>
      <c r="AD14" s="11">
        <f t="shared" ref="D14:BI18" si="16">AC14*1.01</f>
        <v>1.3212909668982513</v>
      </c>
      <c r="AE14" s="11">
        <f t="shared" si="16"/>
        <v>1.3345038765672339</v>
      </c>
      <c r="AF14" s="11">
        <f t="shared" si="16"/>
        <v>1.3478489153329063</v>
      </c>
      <c r="AG14" s="11">
        <f t="shared" si="16"/>
        <v>1.3613274044862353</v>
      </c>
      <c r="AH14" s="11">
        <f t="shared" si="16"/>
        <v>1.3749406785310978</v>
      </c>
      <c r="AI14" s="11">
        <f t="shared" si="16"/>
        <v>1.3886900853164088</v>
      </c>
      <c r="AJ14" s="11">
        <f t="shared" si="16"/>
        <v>1.4025769861695729</v>
      </c>
      <c r="AK14" s="11">
        <f t="shared" si="16"/>
        <v>1.4166027560312686</v>
      </c>
      <c r="AL14" s="11">
        <f t="shared" si="16"/>
        <v>1.4307687835915812</v>
      </c>
      <c r="AM14" s="11">
        <f t="shared" si="16"/>
        <v>1.4450764714274971</v>
      </c>
      <c r="AN14" s="11">
        <f t="shared" si="16"/>
        <v>1.4595272361417722</v>
      </c>
      <c r="AO14" s="11">
        <f t="shared" si="16"/>
        <v>1.4741225085031899</v>
      </c>
      <c r="AP14" s="11">
        <f t="shared" si="16"/>
        <v>1.4888637335882218</v>
      </c>
      <c r="AQ14" s="11">
        <f t="shared" si="16"/>
        <v>1.5037523709241041</v>
      </c>
      <c r="AR14" s="11">
        <f t="shared" si="16"/>
        <v>1.5187898946333451</v>
      </c>
      <c r="AS14" s="11">
        <f t="shared" si="16"/>
        <v>1.5339777935796786</v>
      </c>
      <c r="AT14" s="11">
        <f t="shared" si="16"/>
        <v>1.5493175715154754</v>
      </c>
      <c r="AU14" s="11">
        <f t="shared" si="16"/>
        <v>1.5648107472306303</v>
      </c>
      <c r="AV14" s="11">
        <f t="shared" si="16"/>
        <v>1.5804588547029366</v>
      </c>
      <c r="AW14" s="11">
        <f t="shared" si="16"/>
        <v>1.5962634432499661</v>
      </c>
      <c r="AX14" s="11">
        <f t="shared" si="16"/>
        <v>1.6122260776824657</v>
      </c>
      <c r="AY14" s="11">
        <f t="shared" si="16"/>
        <v>1.6283483384592905</v>
      </c>
      <c r="AZ14" s="11">
        <f t="shared" si="16"/>
        <v>1.6446318218438833</v>
      </c>
      <c r="BA14" s="11">
        <f t="shared" si="16"/>
        <v>1.6610781400623222</v>
      </c>
      <c r="BB14" s="11">
        <f t="shared" si="16"/>
        <v>1.6776889214629456</v>
      </c>
      <c r="BC14" s="11">
        <f t="shared" si="16"/>
        <v>1.694465810677575</v>
      </c>
      <c r="BD14" s="11">
        <f t="shared" si="16"/>
        <v>1.7114104687843508</v>
      </c>
      <c r="BE14" s="11">
        <f t="shared" si="16"/>
        <v>1.7285245734721943</v>
      </c>
      <c r="BF14" s="11">
        <f t="shared" si="16"/>
        <v>1.7458098192069162</v>
      </c>
      <c r="BG14" s="11">
        <f t="shared" si="16"/>
        <v>1.7632679173989854</v>
      </c>
      <c r="BH14" s="11">
        <f t="shared" si="16"/>
        <v>1.7809005965729752</v>
      </c>
      <c r="BI14" s="11">
        <f t="shared" si="16"/>
        <v>1.798709602538705</v>
      </c>
      <c r="BJ14" s="11">
        <f t="shared" si="2"/>
        <v>1.8166966985640922</v>
      </c>
      <c r="BK14" s="11">
        <f t="shared" si="3"/>
        <v>1.8348636655497332</v>
      </c>
      <c r="BL14" s="11">
        <f t="shared" si="4"/>
        <v>1.8532123022052305</v>
      </c>
      <c r="BM14" s="11">
        <f t="shared" si="5"/>
        <v>1.8717444252272828</v>
      </c>
      <c r="BN14" s="11">
        <f t="shared" si="6"/>
        <v>1.8904618694795556</v>
      </c>
      <c r="BO14" s="11">
        <f t="shared" si="7"/>
        <v>1.9093664881743513</v>
      </c>
      <c r="BP14" s="11">
        <f t="shared" si="8"/>
        <v>1.9284601530560948</v>
      </c>
      <c r="BQ14" s="11">
        <f t="shared" si="9"/>
        <v>1.9477447545866557</v>
      </c>
      <c r="BR14" s="11">
        <f t="shared" si="10"/>
        <v>1.9672222021325223</v>
      </c>
      <c r="BS14" s="11">
        <f t="shared" si="11"/>
        <v>1.9868944241538475</v>
      </c>
      <c r="BT14" s="11">
        <f t="shared" si="12"/>
        <v>2.006763368395386</v>
      </c>
    </row>
    <row r="15" spans="1:72">
      <c r="A15" s="301"/>
      <c r="B15" s="11">
        <v>1</v>
      </c>
      <c r="C15" s="11">
        <f t="shared" si="0"/>
        <v>1.01</v>
      </c>
      <c r="D15" s="11">
        <f t="shared" si="16"/>
        <v>1.0201</v>
      </c>
      <c r="E15" s="11">
        <f t="shared" si="16"/>
        <v>1.0303009999999999</v>
      </c>
      <c r="F15" s="11">
        <f t="shared" si="16"/>
        <v>1.04060401</v>
      </c>
      <c r="G15" s="11">
        <f t="shared" si="16"/>
        <v>1.0510100500999999</v>
      </c>
      <c r="H15" s="11">
        <f t="shared" si="16"/>
        <v>1.0615201506009999</v>
      </c>
      <c r="I15" s="11">
        <f t="shared" si="16"/>
        <v>1.0721353521070098</v>
      </c>
      <c r="J15" s="12">
        <f t="shared" si="16"/>
        <v>1.08285670562808</v>
      </c>
      <c r="K15" s="11">
        <f t="shared" si="16"/>
        <v>1.0936852726843609</v>
      </c>
      <c r="L15" s="11">
        <f t="shared" si="16"/>
        <v>1.1046221254112045</v>
      </c>
      <c r="M15" s="11">
        <f t="shared" si="16"/>
        <v>1.1156683466653166</v>
      </c>
      <c r="N15" s="11">
        <f t="shared" si="16"/>
        <v>1.1268250301319698</v>
      </c>
      <c r="O15" s="11">
        <f t="shared" si="16"/>
        <v>1.1380932804332895</v>
      </c>
      <c r="P15" s="11">
        <f t="shared" si="16"/>
        <v>1.1494742132376223</v>
      </c>
      <c r="Q15" s="11">
        <f t="shared" si="16"/>
        <v>1.1609689553699987</v>
      </c>
      <c r="R15" s="11">
        <f t="shared" si="16"/>
        <v>1.1725786449236986</v>
      </c>
      <c r="S15" s="11">
        <f t="shared" si="16"/>
        <v>1.1843044313729356</v>
      </c>
      <c r="T15" s="11">
        <f t="shared" si="16"/>
        <v>1.196147475686665</v>
      </c>
      <c r="U15" s="11">
        <f t="shared" si="16"/>
        <v>1.2081089504435316</v>
      </c>
      <c r="V15" s="11">
        <f t="shared" si="16"/>
        <v>1.220190039947967</v>
      </c>
      <c r="W15" s="11">
        <f t="shared" si="16"/>
        <v>1.2323919403474468</v>
      </c>
      <c r="X15" s="11">
        <f t="shared" si="16"/>
        <v>1.2447158597509214</v>
      </c>
      <c r="Y15" s="11">
        <f t="shared" si="16"/>
        <v>1.2571630183484306</v>
      </c>
      <c r="Z15" s="11">
        <f t="shared" si="16"/>
        <v>1.269734648531915</v>
      </c>
      <c r="AA15" s="11">
        <f t="shared" si="16"/>
        <v>1.282431995017234</v>
      </c>
      <c r="AB15" s="11">
        <f t="shared" si="16"/>
        <v>1.2952563149674063</v>
      </c>
      <c r="AC15" s="11">
        <f t="shared" si="16"/>
        <v>1.3082088781170804</v>
      </c>
      <c r="AD15" s="11">
        <f t="shared" si="16"/>
        <v>1.3212909668982513</v>
      </c>
      <c r="AE15" s="11">
        <f t="shared" si="16"/>
        <v>1.3345038765672339</v>
      </c>
      <c r="AF15" s="11">
        <f t="shared" si="16"/>
        <v>1.3478489153329063</v>
      </c>
      <c r="AG15" s="11">
        <f t="shared" si="16"/>
        <v>1.3613274044862353</v>
      </c>
      <c r="AH15" s="11">
        <f t="shared" si="16"/>
        <v>1.3749406785310978</v>
      </c>
      <c r="AI15" s="11">
        <f t="shared" si="16"/>
        <v>1.3886900853164088</v>
      </c>
      <c r="AJ15" s="11">
        <f t="shared" si="16"/>
        <v>1.4025769861695729</v>
      </c>
      <c r="AK15" s="11">
        <f t="shared" si="16"/>
        <v>1.4166027560312686</v>
      </c>
      <c r="AL15" s="11">
        <f t="shared" si="16"/>
        <v>1.4307687835915812</v>
      </c>
      <c r="AM15" s="11">
        <f t="shared" si="16"/>
        <v>1.4450764714274971</v>
      </c>
      <c r="AN15" s="11">
        <f t="shared" si="16"/>
        <v>1.4595272361417722</v>
      </c>
      <c r="AO15" s="11">
        <f t="shared" si="16"/>
        <v>1.4741225085031899</v>
      </c>
      <c r="AP15" s="11">
        <f t="shared" si="16"/>
        <v>1.4888637335882218</v>
      </c>
      <c r="AQ15" s="11">
        <f t="shared" si="16"/>
        <v>1.5037523709241041</v>
      </c>
      <c r="AR15" s="11">
        <f t="shared" si="16"/>
        <v>1.5187898946333451</v>
      </c>
      <c r="AS15" s="11">
        <f t="shared" si="16"/>
        <v>1.5339777935796786</v>
      </c>
      <c r="AT15" s="11">
        <f t="shared" si="16"/>
        <v>1.5493175715154754</v>
      </c>
      <c r="AU15" s="11">
        <f t="shared" si="16"/>
        <v>1.5648107472306303</v>
      </c>
      <c r="AV15" s="11">
        <f t="shared" si="16"/>
        <v>1.5804588547029366</v>
      </c>
      <c r="AW15" s="11">
        <f t="shared" si="16"/>
        <v>1.5962634432499661</v>
      </c>
      <c r="AX15" s="11">
        <f t="shared" si="16"/>
        <v>1.6122260776824657</v>
      </c>
      <c r="AY15" s="11">
        <f t="shared" si="16"/>
        <v>1.6283483384592905</v>
      </c>
      <c r="AZ15" s="11">
        <f t="shared" si="16"/>
        <v>1.6446318218438833</v>
      </c>
      <c r="BA15" s="11">
        <f t="shared" si="16"/>
        <v>1.6610781400623222</v>
      </c>
      <c r="BB15" s="11">
        <f t="shared" si="16"/>
        <v>1.6776889214629456</v>
      </c>
      <c r="BC15" s="11">
        <f t="shared" si="16"/>
        <v>1.694465810677575</v>
      </c>
      <c r="BD15" s="11">
        <f t="shared" si="16"/>
        <v>1.7114104687843508</v>
      </c>
      <c r="BE15" s="11">
        <f t="shared" si="16"/>
        <v>1.7285245734721943</v>
      </c>
      <c r="BF15" s="11">
        <f t="shared" si="16"/>
        <v>1.7458098192069162</v>
      </c>
      <c r="BG15" s="11">
        <f t="shared" si="16"/>
        <v>1.7632679173989854</v>
      </c>
      <c r="BH15" s="11">
        <f t="shared" si="16"/>
        <v>1.7809005965729752</v>
      </c>
      <c r="BI15" s="11">
        <f t="shared" si="16"/>
        <v>1.798709602538705</v>
      </c>
      <c r="BJ15" s="11">
        <f t="shared" si="2"/>
        <v>1.8166966985640922</v>
      </c>
      <c r="BK15" s="11">
        <f t="shared" si="3"/>
        <v>1.8348636655497332</v>
      </c>
      <c r="BL15" s="11">
        <f t="shared" si="4"/>
        <v>1.8532123022052305</v>
      </c>
      <c r="BM15" s="11">
        <f t="shared" si="5"/>
        <v>1.8717444252272828</v>
      </c>
      <c r="BN15" s="11">
        <f t="shared" si="6"/>
        <v>1.8904618694795556</v>
      </c>
      <c r="BO15" s="11">
        <f t="shared" si="7"/>
        <v>1.9093664881743513</v>
      </c>
      <c r="BP15" s="11">
        <f t="shared" si="8"/>
        <v>1.9284601530560948</v>
      </c>
      <c r="BQ15" s="11">
        <f t="shared" si="9"/>
        <v>1.9477447545866557</v>
      </c>
      <c r="BR15" s="11">
        <f t="shared" si="10"/>
        <v>1.9672222021325223</v>
      </c>
      <c r="BS15" s="11">
        <f t="shared" si="11"/>
        <v>1.9868944241538475</v>
      </c>
      <c r="BT15" s="11">
        <f t="shared" si="12"/>
        <v>2.006763368395386</v>
      </c>
    </row>
    <row r="16" spans="1:72">
      <c r="A16" s="301"/>
      <c r="B16" s="11">
        <v>1</v>
      </c>
      <c r="C16" s="11">
        <f t="shared" si="0"/>
        <v>1.01</v>
      </c>
      <c r="D16" s="11">
        <f t="shared" si="16"/>
        <v>1.0201</v>
      </c>
      <c r="E16" s="11">
        <f t="shared" si="16"/>
        <v>1.0303009999999999</v>
      </c>
      <c r="F16" s="11">
        <f t="shared" si="16"/>
        <v>1.04060401</v>
      </c>
      <c r="G16" s="11">
        <f t="shared" si="16"/>
        <v>1.0510100500999999</v>
      </c>
      <c r="H16" s="11">
        <f t="shared" si="16"/>
        <v>1.0615201506009999</v>
      </c>
      <c r="I16" s="11">
        <f t="shared" si="16"/>
        <v>1.0721353521070098</v>
      </c>
      <c r="J16" s="12">
        <f t="shared" si="16"/>
        <v>1.08285670562808</v>
      </c>
      <c r="K16" s="11">
        <f t="shared" si="16"/>
        <v>1.0936852726843609</v>
      </c>
      <c r="L16" s="11">
        <f t="shared" si="16"/>
        <v>1.1046221254112045</v>
      </c>
      <c r="M16" s="11">
        <f t="shared" si="16"/>
        <v>1.1156683466653166</v>
      </c>
      <c r="N16" s="11">
        <f t="shared" si="16"/>
        <v>1.1268250301319698</v>
      </c>
      <c r="O16" s="11">
        <f t="shared" si="16"/>
        <v>1.1380932804332895</v>
      </c>
      <c r="P16" s="11">
        <f t="shared" si="16"/>
        <v>1.1494742132376223</v>
      </c>
      <c r="Q16" s="11">
        <f t="shared" si="16"/>
        <v>1.1609689553699987</v>
      </c>
      <c r="R16" s="11">
        <f t="shared" si="16"/>
        <v>1.1725786449236986</v>
      </c>
      <c r="S16" s="11">
        <f t="shared" si="16"/>
        <v>1.1843044313729356</v>
      </c>
      <c r="T16" s="11">
        <f t="shared" si="16"/>
        <v>1.196147475686665</v>
      </c>
      <c r="U16" s="11">
        <f t="shared" si="16"/>
        <v>1.2081089504435316</v>
      </c>
      <c r="V16" s="11">
        <f t="shared" si="16"/>
        <v>1.220190039947967</v>
      </c>
      <c r="W16" s="11">
        <f t="shared" si="16"/>
        <v>1.2323919403474468</v>
      </c>
      <c r="X16" s="11">
        <f t="shared" si="16"/>
        <v>1.2447158597509214</v>
      </c>
      <c r="Y16" s="11">
        <f t="shared" si="16"/>
        <v>1.2571630183484306</v>
      </c>
      <c r="Z16" s="11">
        <f t="shared" si="16"/>
        <v>1.269734648531915</v>
      </c>
      <c r="AA16" s="11">
        <f t="shared" si="16"/>
        <v>1.282431995017234</v>
      </c>
      <c r="AB16" s="11">
        <f t="shared" si="16"/>
        <v>1.2952563149674063</v>
      </c>
      <c r="AC16" s="11">
        <f t="shared" si="16"/>
        <v>1.3082088781170804</v>
      </c>
      <c r="AD16" s="11">
        <f t="shared" si="16"/>
        <v>1.3212909668982513</v>
      </c>
      <c r="AE16" s="11">
        <f t="shared" si="16"/>
        <v>1.3345038765672339</v>
      </c>
      <c r="AF16" s="11">
        <f t="shared" si="16"/>
        <v>1.3478489153329063</v>
      </c>
      <c r="AG16" s="11">
        <f t="shared" si="16"/>
        <v>1.3613274044862353</v>
      </c>
      <c r="AH16" s="11">
        <f t="shared" si="16"/>
        <v>1.3749406785310978</v>
      </c>
      <c r="AI16" s="11">
        <f t="shared" si="16"/>
        <v>1.3886900853164088</v>
      </c>
      <c r="AJ16" s="11">
        <f t="shared" si="16"/>
        <v>1.4025769861695729</v>
      </c>
      <c r="AK16" s="11">
        <f t="shared" si="16"/>
        <v>1.4166027560312686</v>
      </c>
      <c r="AL16" s="11">
        <f t="shared" si="16"/>
        <v>1.4307687835915812</v>
      </c>
      <c r="AM16" s="11">
        <f t="shared" si="16"/>
        <v>1.4450764714274971</v>
      </c>
      <c r="AN16" s="11">
        <f t="shared" si="16"/>
        <v>1.4595272361417722</v>
      </c>
      <c r="AO16" s="11">
        <f t="shared" si="16"/>
        <v>1.4741225085031899</v>
      </c>
      <c r="AP16" s="11">
        <f t="shared" si="16"/>
        <v>1.4888637335882218</v>
      </c>
      <c r="AQ16" s="11">
        <f t="shared" si="16"/>
        <v>1.5037523709241041</v>
      </c>
      <c r="AR16" s="11">
        <f t="shared" si="16"/>
        <v>1.5187898946333451</v>
      </c>
      <c r="AS16" s="11">
        <f t="shared" si="16"/>
        <v>1.5339777935796786</v>
      </c>
      <c r="AT16" s="11">
        <f t="shared" si="16"/>
        <v>1.5493175715154754</v>
      </c>
      <c r="AU16" s="11">
        <f t="shared" si="16"/>
        <v>1.5648107472306303</v>
      </c>
      <c r="AV16" s="11">
        <f t="shared" si="16"/>
        <v>1.5804588547029366</v>
      </c>
      <c r="AW16" s="11">
        <f t="shared" si="16"/>
        <v>1.5962634432499661</v>
      </c>
      <c r="AX16" s="11">
        <f t="shared" si="16"/>
        <v>1.6122260776824657</v>
      </c>
      <c r="AY16" s="11">
        <f t="shared" si="16"/>
        <v>1.6283483384592905</v>
      </c>
      <c r="AZ16" s="11">
        <f t="shared" si="16"/>
        <v>1.6446318218438833</v>
      </c>
      <c r="BA16" s="11">
        <f t="shared" si="16"/>
        <v>1.6610781400623222</v>
      </c>
      <c r="BB16" s="11">
        <f t="shared" si="16"/>
        <v>1.6776889214629456</v>
      </c>
      <c r="BC16" s="11">
        <f t="shared" si="16"/>
        <v>1.694465810677575</v>
      </c>
      <c r="BD16" s="11">
        <f t="shared" si="16"/>
        <v>1.7114104687843508</v>
      </c>
      <c r="BE16" s="11">
        <f t="shared" si="16"/>
        <v>1.7285245734721943</v>
      </c>
      <c r="BF16" s="11">
        <f t="shared" si="16"/>
        <v>1.7458098192069162</v>
      </c>
      <c r="BG16" s="11">
        <f t="shared" si="16"/>
        <v>1.7632679173989854</v>
      </c>
      <c r="BH16" s="11">
        <f t="shared" si="16"/>
        <v>1.7809005965729752</v>
      </c>
      <c r="BI16" s="11">
        <f t="shared" si="16"/>
        <v>1.798709602538705</v>
      </c>
      <c r="BJ16" s="11">
        <f t="shared" si="2"/>
        <v>1.8166966985640922</v>
      </c>
      <c r="BK16" s="11">
        <f t="shared" si="3"/>
        <v>1.8348636655497332</v>
      </c>
      <c r="BL16" s="11">
        <f t="shared" si="4"/>
        <v>1.8532123022052305</v>
      </c>
      <c r="BM16" s="11">
        <f t="shared" si="5"/>
        <v>1.8717444252272828</v>
      </c>
      <c r="BN16" s="11">
        <f t="shared" si="6"/>
        <v>1.8904618694795556</v>
      </c>
      <c r="BO16" s="11">
        <f t="shared" si="7"/>
        <v>1.9093664881743513</v>
      </c>
      <c r="BP16" s="11">
        <f t="shared" si="8"/>
        <v>1.9284601530560948</v>
      </c>
      <c r="BQ16" s="11">
        <f t="shared" si="9"/>
        <v>1.9477447545866557</v>
      </c>
      <c r="BR16" s="11">
        <f t="shared" si="10"/>
        <v>1.9672222021325223</v>
      </c>
      <c r="BS16" s="11">
        <f t="shared" si="11"/>
        <v>1.9868944241538475</v>
      </c>
      <c r="BT16" s="11">
        <f t="shared" si="12"/>
        <v>2.006763368395386</v>
      </c>
    </row>
    <row r="17" spans="1:72">
      <c r="A17" s="301"/>
      <c r="B17" s="11">
        <v>1</v>
      </c>
      <c r="C17" s="11">
        <f t="shared" si="0"/>
        <v>1.01</v>
      </c>
      <c r="D17" s="11">
        <f t="shared" si="16"/>
        <v>1.0201</v>
      </c>
      <c r="E17" s="11">
        <f t="shared" si="16"/>
        <v>1.0303009999999999</v>
      </c>
      <c r="F17" s="11">
        <f t="shared" si="16"/>
        <v>1.04060401</v>
      </c>
      <c r="G17" s="11">
        <f t="shared" si="16"/>
        <v>1.0510100500999999</v>
      </c>
      <c r="H17" s="11">
        <f t="shared" si="16"/>
        <v>1.0615201506009999</v>
      </c>
      <c r="I17" s="11">
        <f t="shared" si="16"/>
        <v>1.0721353521070098</v>
      </c>
      <c r="J17" s="12">
        <f t="shared" si="16"/>
        <v>1.08285670562808</v>
      </c>
      <c r="K17" s="11">
        <f t="shared" si="16"/>
        <v>1.0936852726843609</v>
      </c>
      <c r="L17" s="11">
        <f t="shared" si="16"/>
        <v>1.1046221254112045</v>
      </c>
      <c r="M17" s="11">
        <f t="shared" si="16"/>
        <v>1.1156683466653166</v>
      </c>
      <c r="N17" s="11">
        <f t="shared" si="16"/>
        <v>1.1268250301319698</v>
      </c>
      <c r="O17" s="11">
        <f t="shared" si="16"/>
        <v>1.1380932804332895</v>
      </c>
      <c r="P17" s="11">
        <f t="shared" si="16"/>
        <v>1.1494742132376223</v>
      </c>
      <c r="Q17" s="11">
        <f t="shared" si="16"/>
        <v>1.1609689553699987</v>
      </c>
      <c r="R17" s="11">
        <f t="shared" si="16"/>
        <v>1.1725786449236986</v>
      </c>
      <c r="S17" s="11">
        <f t="shared" si="16"/>
        <v>1.1843044313729356</v>
      </c>
      <c r="T17" s="11">
        <f t="shared" si="16"/>
        <v>1.196147475686665</v>
      </c>
      <c r="U17" s="11">
        <f t="shared" si="16"/>
        <v>1.2081089504435316</v>
      </c>
      <c r="V17" s="11">
        <f t="shared" si="16"/>
        <v>1.220190039947967</v>
      </c>
      <c r="W17" s="11">
        <f t="shared" si="16"/>
        <v>1.2323919403474468</v>
      </c>
      <c r="X17" s="11">
        <f t="shared" si="16"/>
        <v>1.2447158597509214</v>
      </c>
      <c r="Y17" s="11">
        <f t="shared" si="16"/>
        <v>1.2571630183484306</v>
      </c>
      <c r="Z17" s="11">
        <f t="shared" si="16"/>
        <v>1.269734648531915</v>
      </c>
      <c r="AA17" s="11">
        <f t="shared" si="16"/>
        <v>1.282431995017234</v>
      </c>
      <c r="AB17" s="11">
        <f t="shared" si="16"/>
        <v>1.2952563149674063</v>
      </c>
      <c r="AC17" s="11">
        <f t="shared" si="16"/>
        <v>1.3082088781170804</v>
      </c>
      <c r="AD17" s="11">
        <f t="shared" si="16"/>
        <v>1.3212909668982513</v>
      </c>
      <c r="AE17" s="11">
        <f t="shared" si="16"/>
        <v>1.3345038765672339</v>
      </c>
      <c r="AF17" s="11">
        <f t="shared" si="16"/>
        <v>1.3478489153329063</v>
      </c>
      <c r="AG17" s="11">
        <f t="shared" si="16"/>
        <v>1.3613274044862353</v>
      </c>
      <c r="AH17" s="11">
        <f t="shared" si="16"/>
        <v>1.3749406785310978</v>
      </c>
      <c r="AI17" s="11">
        <f t="shared" si="16"/>
        <v>1.3886900853164088</v>
      </c>
      <c r="AJ17" s="11">
        <f t="shared" si="16"/>
        <v>1.4025769861695729</v>
      </c>
      <c r="AK17" s="11">
        <f t="shared" si="16"/>
        <v>1.4166027560312686</v>
      </c>
      <c r="AL17" s="11">
        <f t="shared" si="16"/>
        <v>1.4307687835915812</v>
      </c>
      <c r="AM17" s="11">
        <f t="shared" si="16"/>
        <v>1.4450764714274971</v>
      </c>
      <c r="AN17" s="11">
        <f t="shared" si="16"/>
        <v>1.4595272361417722</v>
      </c>
      <c r="AO17" s="11">
        <f t="shared" si="16"/>
        <v>1.4741225085031899</v>
      </c>
      <c r="AP17" s="11">
        <f t="shared" si="16"/>
        <v>1.4888637335882218</v>
      </c>
      <c r="AQ17" s="11">
        <f t="shared" si="16"/>
        <v>1.5037523709241041</v>
      </c>
      <c r="AR17" s="11">
        <f t="shared" si="16"/>
        <v>1.5187898946333451</v>
      </c>
      <c r="AS17" s="11">
        <f t="shared" si="16"/>
        <v>1.5339777935796786</v>
      </c>
      <c r="AT17" s="11">
        <f t="shared" si="16"/>
        <v>1.5493175715154754</v>
      </c>
      <c r="AU17" s="11">
        <f t="shared" si="16"/>
        <v>1.5648107472306303</v>
      </c>
      <c r="AV17" s="11">
        <f t="shared" si="16"/>
        <v>1.5804588547029366</v>
      </c>
      <c r="AW17" s="11">
        <f t="shared" si="16"/>
        <v>1.5962634432499661</v>
      </c>
      <c r="AX17" s="11">
        <f t="shared" si="16"/>
        <v>1.6122260776824657</v>
      </c>
      <c r="AY17" s="11">
        <f t="shared" si="16"/>
        <v>1.6283483384592905</v>
      </c>
      <c r="AZ17" s="11">
        <f t="shared" si="16"/>
        <v>1.6446318218438833</v>
      </c>
      <c r="BA17" s="11">
        <f t="shared" si="16"/>
        <v>1.6610781400623222</v>
      </c>
      <c r="BB17" s="11">
        <f t="shared" si="16"/>
        <v>1.6776889214629456</v>
      </c>
      <c r="BC17" s="11">
        <f t="shared" si="16"/>
        <v>1.694465810677575</v>
      </c>
      <c r="BD17" s="11">
        <f t="shared" si="16"/>
        <v>1.7114104687843508</v>
      </c>
      <c r="BE17" s="11">
        <f t="shared" si="16"/>
        <v>1.7285245734721943</v>
      </c>
      <c r="BF17" s="11">
        <f t="shared" si="16"/>
        <v>1.7458098192069162</v>
      </c>
      <c r="BG17" s="11">
        <f t="shared" si="16"/>
        <v>1.7632679173989854</v>
      </c>
      <c r="BH17" s="11">
        <f t="shared" si="16"/>
        <v>1.7809005965729752</v>
      </c>
      <c r="BI17" s="11">
        <f t="shared" si="16"/>
        <v>1.798709602538705</v>
      </c>
      <c r="BJ17" s="11">
        <f t="shared" si="2"/>
        <v>1.8166966985640922</v>
      </c>
      <c r="BK17" s="11">
        <f t="shared" si="3"/>
        <v>1.8348636655497332</v>
      </c>
      <c r="BL17" s="11">
        <f t="shared" si="4"/>
        <v>1.8532123022052305</v>
      </c>
      <c r="BM17" s="11">
        <f t="shared" si="5"/>
        <v>1.8717444252272828</v>
      </c>
      <c r="BN17" s="11">
        <f t="shared" si="6"/>
        <v>1.8904618694795556</v>
      </c>
      <c r="BO17" s="11">
        <f t="shared" si="7"/>
        <v>1.9093664881743513</v>
      </c>
      <c r="BP17" s="11">
        <f t="shared" si="8"/>
        <v>1.9284601530560948</v>
      </c>
      <c r="BQ17" s="11">
        <f t="shared" si="9"/>
        <v>1.9477447545866557</v>
      </c>
      <c r="BR17" s="11">
        <f t="shared" si="10"/>
        <v>1.9672222021325223</v>
      </c>
      <c r="BS17" s="11">
        <f t="shared" si="11"/>
        <v>1.9868944241538475</v>
      </c>
      <c r="BT17" s="11">
        <f t="shared" si="12"/>
        <v>2.006763368395386</v>
      </c>
    </row>
    <row r="18" spans="1:72">
      <c r="A18" s="301"/>
      <c r="B18" s="11">
        <v>1</v>
      </c>
      <c r="C18" s="11">
        <f t="shared" si="0"/>
        <v>1.01</v>
      </c>
      <c r="D18" s="11">
        <f t="shared" si="16"/>
        <v>1.0201</v>
      </c>
      <c r="E18" s="11">
        <f t="shared" si="16"/>
        <v>1.0303009999999999</v>
      </c>
      <c r="F18" s="11">
        <f t="shared" si="16"/>
        <v>1.04060401</v>
      </c>
      <c r="G18" s="11">
        <f t="shared" si="16"/>
        <v>1.0510100500999999</v>
      </c>
      <c r="H18" s="11">
        <f t="shared" si="16"/>
        <v>1.0615201506009999</v>
      </c>
      <c r="I18" s="11">
        <f t="shared" si="16"/>
        <v>1.0721353521070098</v>
      </c>
      <c r="J18" s="12">
        <f t="shared" si="16"/>
        <v>1.08285670562808</v>
      </c>
      <c r="K18" s="11">
        <f t="shared" si="16"/>
        <v>1.0936852726843609</v>
      </c>
      <c r="L18" s="11">
        <f t="shared" si="16"/>
        <v>1.1046221254112045</v>
      </c>
      <c r="M18" s="11">
        <f t="shared" si="16"/>
        <v>1.1156683466653166</v>
      </c>
      <c r="N18" s="11">
        <f t="shared" si="16"/>
        <v>1.1268250301319698</v>
      </c>
      <c r="O18" s="11">
        <f t="shared" si="16"/>
        <v>1.1380932804332895</v>
      </c>
      <c r="P18" s="11">
        <f t="shared" si="16"/>
        <v>1.1494742132376223</v>
      </c>
      <c r="Q18" s="11">
        <f t="shared" si="16"/>
        <v>1.1609689553699987</v>
      </c>
      <c r="R18" s="11">
        <f t="shared" si="16"/>
        <v>1.1725786449236986</v>
      </c>
      <c r="S18" s="11">
        <f t="shared" si="16"/>
        <v>1.1843044313729356</v>
      </c>
      <c r="T18" s="11">
        <f t="shared" si="16"/>
        <v>1.196147475686665</v>
      </c>
      <c r="U18" s="11">
        <f t="shared" si="16"/>
        <v>1.2081089504435316</v>
      </c>
      <c r="V18" s="11">
        <f t="shared" si="16"/>
        <v>1.220190039947967</v>
      </c>
      <c r="W18" s="11">
        <f t="shared" si="16"/>
        <v>1.2323919403474468</v>
      </c>
      <c r="X18" s="11">
        <f t="shared" si="16"/>
        <v>1.2447158597509214</v>
      </c>
      <c r="Y18" s="11">
        <f t="shared" si="16"/>
        <v>1.2571630183484306</v>
      </c>
      <c r="Z18" s="11">
        <f t="shared" si="16"/>
        <v>1.269734648531915</v>
      </c>
      <c r="AA18" s="11">
        <f t="shared" si="16"/>
        <v>1.282431995017234</v>
      </c>
      <c r="AB18" s="11">
        <f t="shared" si="16"/>
        <v>1.2952563149674063</v>
      </c>
      <c r="AC18" s="11">
        <f t="shared" si="16"/>
        <v>1.3082088781170804</v>
      </c>
      <c r="AD18" s="11">
        <f t="shared" si="16"/>
        <v>1.3212909668982513</v>
      </c>
      <c r="AE18" s="11">
        <f t="shared" si="16"/>
        <v>1.3345038765672339</v>
      </c>
      <c r="AF18" s="11">
        <f t="shared" si="16"/>
        <v>1.3478489153329063</v>
      </c>
      <c r="AG18" s="11">
        <f t="shared" si="16"/>
        <v>1.3613274044862353</v>
      </c>
      <c r="AH18" s="11">
        <f t="shared" si="16"/>
        <v>1.3749406785310978</v>
      </c>
      <c r="AI18" s="11">
        <f t="shared" si="16"/>
        <v>1.3886900853164088</v>
      </c>
      <c r="AJ18" s="11">
        <f t="shared" si="16"/>
        <v>1.4025769861695729</v>
      </c>
      <c r="AK18" s="11">
        <f t="shared" si="16"/>
        <v>1.4166027560312686</v>
      </c>
      <c r="AL18" s="11">
        <f t="shared" si="16"/>
        <v>1.4307687835915812</v>
      </c>
      <c r="AM18" s="11">
        <f t="shared" si="16"/>
        <v>1.4450764714274971</v>
      </c>
      <c r="AN18" s="11">
        <f t="shared" si="16"/>
        <v>1.4595272361417722</v>
      </c>
      <c r="AO18" s="11">
        <f t="shared" si="16"/>
        <v>1.4741225085031899</v>
      </c>
      <c r="AP18" s="11">
        <f t="shared" si="16"/>
        <v>1.4888637335882218</v>
      </c>
      <c r="AQ18" s="11">
        <f t="shared" si="16"/>
        <v>1.5037523709241041</v>
      </c>
      <c r="AR18" s="11">
        <f t="shared" si="16"/>
        <v>1.5187898946333451</v>
      </c>
      <c r="AS18" s="11">
        <f t="shared" si="16"/>
        <v>1.5339777935796786</v>
      </c>
      <c r="AT18" s="11">
        <f t="shared" si="16"/>
        <v>1.5493175715154754</v>
      </c>
      <c r="AU18" s="11">
        <f t="shared" si="16"/>
        <v>1.5648107472306303</v>
      </c>
      <c r="AV18" s="11">
        <f t="shared" si="16"/>
        <v>1.5804588547029366</v>
      </c>
      <c r="AW18" s="11">
        <f t="shared" si="16"/>
        <v>1.5962634432499661</v>
      </c>
      <c r="AX18" s="11">
        <f t="shared" si="16"/>
        <v>1.6122260776824657</v>
      </c>
      <c r="AY18" s="11">
        <f t="shared" si="16"/>
        <v>1.6283483384592905</v>
      </c>
      <c r="AZ18" s="11">
        <f t="shared" si="16"/>
        <v>1.6446318218438833</v>
      </c>
      <c r="BA18" s="11">
        <f t="shared" ref="D18:BI23" si="17">AZ18*1.01</f>
        <v>1.6610781400623222</v>
      </c>
      <c r="BB18" s="11">
        <f t="shared" si="17"/>
        <v>1.6776889214629456</v>
      </c>
      <c r="BC18" s="11">
        <f t="shared" si="17"/>
        <v>1.694465810677575</v>
      </c>
      <c r="BD18" s="11">
        <f t="shared" si="17"/>
        <v>1.7114104687843508</v>
      </c>
      <c r="BE18" s="11">
        <f t="shared" si="17"/>
        <v>1.7285245734721943</v>
      </c>
      <c r="BF18" s="11">
        <f t="shared" si="17"/>
        <v>1.7458098192069162</v>
      </c>
      <c r="BG18" s="11">
        <f t="shared" si="17"/>
        <v>1.7632679173989854</v>
      </c>
      <c r="BH18" s="11">
        <f t="shared" si="17"/>
        <v>1.7809005965729752</v>
      </c>
      <c r="BI18" s="11">
        <f t="shared" si="17"/>
        <v>1.798709602538705</v>
      </c>
      <c r="BJ18" s="11">
        <f t="shared" si="2"/>
        <v>1.8166966985640922</v>
      </c>
      <c r="BK18" s="11">
        <f t="shared" si="3"/>
        <v>1.8348636655497332</v>
      </c>
      <c r="BL18" s="11">
        <f t="shared" si="4"/>
        <v>1.8532123022052305</v>
      </c>
      <c r="BM18" s="11">
        <f t="shared" si="5"/>
        <v>1.8717444252272828</v>
      </c>
      <c r="BN18" s="11">
        <f t="shared" si="6"/>
        <v>1.8904618694795556</v>
      </c>
      <c r="BO18" s="11">
        <f t="shared" si="7"/>
        <v>1.9093664881743513</v>
      </c>
      <c r="BP18" s="11">
        <f t="shared" si="8"/>
        <v>1.9284601530560948</v>
      </c>
      <c r="BQ18" s="11">
        <f t="shared" si="9"/>
        <v>1.9477447545866557</v>
      </c>
      <c r="BR18" s="11">
        <f t="shared" si="10"/>
        <v>1.9672222021325223</v>
      </c>
      <c r="BS18" s="11">
        <f t="shared" si="11"/>
        <v>1.9868944241538475</v>
      </c>
      <c r="BT18" s="11">
        <f t="shared" si="12"/>
        <v>2.006763368395386</v>
      </c>
    </row>
    <row r="19" spans="1:72">
      <c r="A19" s="301"/>
      <c r="B19" s="11">
        <v>1</v>
      </c>
      <c r="C19" s="11">
        <f t="shared" si="0"/>
        <v>1.01</v>
      </c>
      <c r="D19" s="11">
        <f t="shared" si="17"/>
        <v>1.0201</v>
      </c>
      <c r="E19" s="11">
        <f t="shared" si="17"/>
        <v>1.0303009999999999</v>
      </c>
      <c r="F19" s="11">
        <f t="shared" si="17"/>
        <v>1.04060401</v>
      </c>
      <c r="G19" s="11">
        <f t="shared" si="17"/>
        <v>1.0510100500999999</v>
      </c>
      <c r="H19" s="11">
        <f t="shared" si="17"/>
        <v>1.0615201506009999</v>
      </c>
      <c r="I19" s="11">
        <f t="shared" si="17"/>
        <v>1.0721353521070098</v>
      </c>
      <c r="J19" s="12">
        <f t="shared" si="17"/>
        <v>1.08285670562808</v>
      </c>
      <c r="K19" s="11">
        <f t="shared" si="17"/>
        <v>1.0936852726843609</v>
      </c>
      <c r="L19" s="11">
        <f t="shared" si="17"/>
        <v>1.1046221254112045</v>
      </c>
      <c r="M19" s="11">
        <f t="shared" si="17"/>
        <v>1.1156683466653166</v>
      </c>
      <c r="N19" s="11">
        <f t="shared" si="17"/>
        <v>1.1268250301319698</v>
      </c>
      <c r="O19" s="11">
        <f t="shared" si="17"/>
        <v>1.1380932804332895</v>
      </c>
      <c r="P19" s="11">
        <f t="shared" si="17"/>
        <v>1.1494742132376223</v>
      </c>
      <c r="Q19" s="11">
        <f t="shared" si="17"/>
        <v>1.1609689553699987</v>
      </c>
      <c r="R19" s="11">
        <f t="shared" si="17"/>
        <v>1.1725786449236986</v>
      </c>
      <c r="S19" s="11">
        <f t="shared" si="17"/>
        <v>1.1843044313729356</v>
      </c>
      <c r="T19" s="11">
        <f t="shared" si="17"/>
        <v>1.196147475686665</v>
      </c>
      <c r="U19" s="11">
        <f t="shared" si="17"/>
        <v>1.2081089504435316</v>
      </c>
      <c r="V19" s="11">
        <f t="shared" si="17"/>
        <v>1.220190039947967</v>
      </c>
      <c r="W19" s="11">
        <f t="shared" si="17"/>
        <v>1.2323919403474468</v>
      </c>
      <c r="X19" s="11">
        <f t="shared" si="17"/>
        <v>1.2447158597509214</v>
      </c>
      <c r="Y19" s="11">
        <f t="shared" si="17"/>
        <v>1.2571630183484306</v>
      </c>
      <c r="Z19" s="11">
        <f t="shared" si="17"/>
        <v>1.269734648531915</v>
      </c>
      <c r="AA19" s="11">
        <f t="shared" si="17"/>
        <v>1.282431995017234</v>
      </c>
      <c r="AB19" s="11">
        <f t="shared" si="17"/>
        <v>1.2952563149674063</v>
      </c>
      <c r="AC19" s="11">
        <f t="shared" si="17"/>
        <v>1.3082088781170804</v>
      </c>
      <c r="AD19" s="11">
        <f t="shared" si="17"/>
        <v>1.3212909668982513</v>
      </c>
      <c r="AE19" s="11">
        <f t="shared" si="17"/>
        <v>1.3345038765672339</v>
      </c>
      <c r="AF19" s="11">
        <f t="shared" si="17"/>
        <v>1.3478489153329063</v>
      </c>
      <c r="AG19" s="11">
        <f t="shared" si="17"/>
        <v>1.3613274044862353</v>
      </c>
      <c r="AH19" s="11">
        <f t="shared" si="17"/>
        <v>1.3749406785310978</v>
      </c>
      <c r="AI19" s="11">
        <f t="shared" si="17"/>
        <v>1.3886900853164088</v>
      </c>
      <c r="AJ19" s="11">
        <f t="shared" si="17"/>
        <v>1.4025769861695729</v>
      </c>
      <c r="AK19" s="11">
        <f t="shared" si="17"/>
        <v>1.4166027560312686</v>
      </c>
      <c r="AL19" s="11">
        <f t="shared" si="17"/>
        <v>1.4307687835915812</v>
      </c>
      <c r="AM19" s="11">
        <f t="shared" si="17"/>
        <v>1.4450764714274971</v>
      </c>
      <c r="AN19" s="11">
        <f t="shared" si="17"/>
        <v>1.4595272361417722</v>
      </c>
      <c r="AO19" s="11">
        <f t="shared" si="17"/>
        <v>1.4741225085031899</v>
      </c>
      <c r="AP19" s="11">
        <f t="shared" si="17"/>
        <v>1.4888637335882218</v>
      </c>
      <c r="AQ19" s="11">
        <f t="shared" si="17"/>
        <v>1.5037523709241041</v>
      </c>
      <c r="AR19" s="11">
        <f t="shared" si="17"/>
        <v>1.5187898946333451</v>
      </c>
      <c r="AS19" s="11">
        <f t="shared" si="17"/>
        <v>1.5339777935796786</v>
      </c>
      <c r="AT19" s="11">
        <f t="shared" si="17"/>
        <v>1.5493175715154754</v>
      </c>
      <c r="AU19" s="11">
        <f t="shared" si="17"/>
        <v>1.5648107472306303</v>
      </c>
      <c r="AV19" s="11">
        <f t="shared" si="17"/>
        <v>1.5804588547029366</v>
      </c>
      <c r="AW19" s="11">
        <f t="shared" si="17"/>
        <v>1.5962634432499661</v>
      </c>
      <c r="AX19" s="11">
        <f t="shared" si="17"/>
        <v>1.6122260776824657</v>
      </c>
      <c r="AY19" s="11">
        <f t="shared" si="17"/>
        <v>1.6283483384592905</v>
      </c>
      <c r="AZ19" s="11">
        <f t="shared" si="17"/>
        <v>1.6446318218438833</v>
      </c>
      <c r="BA19" s="11">
        <f t="shared" si="17"/>
        <v>1.6610781400623222</v>
      </c>
      <c r="BB19" s="11">
        <f t="shared" si="17"/>
        <v>1.6776889214629456</v>
      </c>
      <c r="BC19" s="11">
        <f t="shared" si="17"/>
        <v>1.694465810677575</v>
      </c>
      <c r="BD19" s="11">
        <f t="shared" si="17"/>
        <v>1.7114104687843508</v>
      </c>
      <c r="BE19" s="11">
        <f t="shared" si="17"/>
        <v>1.7285245734721943</v>
      </c>
      <c r="BF19" s="11">
        <f t="shared" si="17"/>
        <v>1.7458098192069162</v>
      </c>
      <c r="BG19" s="11">
        <f t="shared" si="17"/>
        <v>1.7632679173989854</v>
      </c>
      <c r="BH19" s="11">
        <f t="shared" si="17"/>
        <v>1.7809005965729752</v>
      </c>
      <c r="BI19" s="11">
        <f t="shared" si="17"/>
        <v>1.798709602538705</v>
      </c>
      <c r="BJ19" s="11">
        <f t="shared" si="2"/>
        <v>1.8166966985640922</v>
      </c>
      <c r="BK19" s="11">
        <f t="shared" si="3"/>
        <v>1.8348636655497332</v>
      </c>
      <c r="BL19" s="11">
        <f t="shared" si="4"/>
        <v>1.8532123022052305</v>
      </c>
      <c r="BM19" s="11">
        <f t="shared" si="5"/>
        <v>1.8717444252272828</v>
      </c>
      <c r="BN19" s="11">
        <f t="shared" si="6"/>
        <v>1.8904618694795556</v>
      </c>
      <c r="BO19" s="11">
        <f t="shared" si="7"/>
        <v>1.9093664881743513</v>
      </c>
      <c r="BP19" s="11">
        <f t="shared" si="8"/>
        <v>1.9284601530560948</v>
      </c>
      <c r="BQ19" s="11">
        <f t="shared" si="9"/>
        <v>1.9477447545866557</v>
      </c>
      <c r="BR19" s="11">
        <f t="shared" si="10"/>
        <v>1.9672222021325223</v>
      </c>
      <c r="BS19" s="11">
        <f t="shared" si="11"/>
        <v>1.9868944241538475</v>
      </c>
      <c r="BT19" s="11">
        <f t="shared" si="12"/>
        <v>2.006763368395386</v>
      </c>
    </row>
    <row r="20" spans="1:72">
      <c r="A20" s="301"/>
      <c r="B20" s="11">
        <v>1</v>
      </c>
      <c r="C20" s="11">
        <f t="shared" si="0"/>
        <v>1.01</v>
      </c>
      <c r="D20" s="11">
        <f t="shared" si="17"/>
        <v>1.0201</v>
      </c>
      <c r="E20" s="11">
        <f t="shared" si="17"/>
        <v>1.0303009999999999</v>
      </c>
      <c r="F20" s="11">
        <f t="shared" si="17"/>
        <v>1.04060401</v>
      </c>
      <c r="G20" s="11">
        <f t="shared" si="17"/>
        <v>1.0510100500999999</v>
      </c>
      <c r="H20" s="11">
        <f t="shared" si="17"/>
        <v>1.0615201506009999</v>
      </c>
      <c r="I20" s="11">
        <f t="shared" si="17"/>
        <v>1.0721353521070098</v>
      </c>
      <c r="J20" s="12">
        <f t="shared" si="17"/>
        <v>1.08285670562808</v>
      </c>
      <c r="K20" s="11">
        <f t="shared" si="17"/>
        <v>1.0936852726843609</v>
      </c>
      <c r="L20" s="11">
        <f t="shared" si="17"/>
        <v>1.1046221254112045</v>
      </c>
      <c r="M20" s="11">
        <f t="shared" si="17"/>
        <v>1.1156683466653166</v>
      </c>
      <c r="N20" s="11">
        <f t="shared" si="17"/>
        <v>1.1268250301319698</v>
      </c>
      <c r="O20" s="11">
        <f t="shared" si="17"/>
        <v>1.1380932804332895</v>
      </c>
      <c r="P20" s="11">
        <f t="shared" si="17"/>
        <v>1.1494742132376223</v>
      </c>
      <c r="Q20" s="11">
        <f t="shared" si="17"/>
        <v>1.1609689553699987</v>
      </c>
      <c r="R20" s="11">
        <f t="shared" si="17"/>
        <v>1.1725786449236986</v>
      </c>
      <c r="S20" s="11">
        <f t="shared" si="17"/>
        <v>1.1843044313729356</v>
      </c>
      <c r="T20" s="11">
        <f t="shared" si="17"/>
        <v>1.196147475686665</v>
      </c>
      <c r="U20" s="11">
        <f t="shared" si="17"/>
        <v>1.2081089504435316</v>
      </c>
      <c r="V20" s="11">
        <f t="shared" si="17"/>
        <v>1.220190039947967</v>
      </c>
      <c r="W20" s="11">
        <f t="shared" si="17"/>
        <v>1.2323919403474468</v>
      </c>
      <c r="X20" s="11">
        <f t="shared" si="17"/>
        <v>1.2447158597509214</v>
      </c>
      <c r="Y20" s="11">
        <f t="shared" si="17"/>
        <v>1.2571630183484306</v>
      </c>
      <c r="Z20" s="11">
        <f t="shared" si="17"/>
        <v>1.269734648531915</v>
      </c>
      <c r="AA20" s="11">
        <f t="shared" si="17"/>
        <v>1.282431995017234</v>
      </c>
      <c r="AB20" s="11">
        <f t="shared" si="17"/>
        <v>1.2952563149674063</v>
      </c>
      <c r="AC20" s="11">
        <f t="shared" si="17"/>
        <v>1.3082088781170804</v>
      </c>
      <c r="AD20" s="11">
        <f t="shared" si="17"/>
        <v>1.3212909668982513</v>
      </c>
      <c r="AE20" s="11">
        <f t="shared" si="17"/>
        <v>1.3345038765672339</v>
      </c>
      <c r="AF20" s="11">
        <f t="shared" si="17"/>
        <v>1.3478489153329063</v>
      </c>
      <c r="AG20" s="11">
        <f t="shared" si="17"/>
        <v>1.3613274044862353</v>
      </c>
      <c r="AH20" s="11">
        <f t="shared" si="17"/>
        <v>1.3749406785310978</v>
      </c>
      <c r="AI20" s="11">
        <f t="shared" si="17"/>
        <v>1.3886900853164088</v>
      </c>
      <c r="AJ20" s="11">
        <f t="shared" si="17"/>
        <v>1.4025769861695729</v>
      </c>
      <c r="AK20" s="11">
        <f t="shared" si="17"/>
        <v>1.4166027560312686</v>
      </c>
      <c r="AL20" s="11">
        <f t="shared" si="17"/>
        <v>1.4307687835915812</v>
      </c>
      <c r="AM20" s="11">
        <f t="shared" si="17"/>
        <v>1.4450764714274971</v>
      </c>
      <c r="AN20" s="11">
        <f t="shared" si="17"/>
        <v>1.4595272361417722</v>
      </c>
      <c r="AO20" s="11">
        <f t="shared" si="17"/>
        <v>1.4741225085031899</v>
      </c>
      <c r="AP20" s="11">
        <f t="shared" si="17"/>
        <v>1.4888637335882218</v>
      </c>
      <c r="AQ20" s="11">
        <f t="shared" si="17"/>
        <v>1.5037523709241041</v>
      </c>
      <c r="AR20" s="11">
        <f t="shared" si="17"/>
        <v>1.5187898946333451</v>
      </c>
      <c r="AS20" s="11">
        <f t="shared" si="17"/>
        <v>1.5339777935796786</v>
      </c>
      <c r="AT20" s="11">
        <f t="shared" si="17"/>
        <v>1.5493175715154754</v>
      </c>
      <c r="AU20" s="11">
        <f t="shared" si="17"/>
        <v>1.5648107472306303</v>
      </c>
      <c r="AV20" s="11">
        <f t="shared" si="17"/>
        <v>1.5804588547029366</v>
      </c>
      <c r="AW20" s="11">
        <f t="shared" si="17"/>
        <v>1.5962634432499661</v>
      </c>
      <c r="AX20" s="11">
        <f t="shared" si="17"/>
        <v>1.6122260776824657</v>
      </c>
      <c r="AY20" s="11">
        <f t="shared" si="17"/>
        <v>1.6283483384592905</v>
      </c>
      <c r="AZ20" s="11">
        <f t="shared" si="17"/>
        <v>1.6446318218438833</v>
      </c>
      <c r="BA20" s="11">
        <f t="shared" si="17"/>
        <v>1.6610781400623222</v>
      </c>
      <c r="BB20" s="11">
        <f t="shared" si="17"/>
        <v>1.6776889214629456</v>
      </c>
      <c r="BC20" s="11">
        <f t="shared" si="17"/>
        <v>1.694465810677575</v>
      </c>
      <c r="BD20" s="11">
        <f t="shared" si="17"/>
        <v>1.7114104687843508</v>
      </c>
      <c r="BE20" s="11">
        <f t="shared" si="17"/>
        <v>1.7285245734721943</v>
      </c>
      <c r="BF20" s="11">
        <f t="shared" si="17"/>
        <v>1.7458098192069162</v>
      </c>
      <c r="BG20" s="11">
        <f t="shared" si="17"/>
        <v>1.7632679173989854</v>
      </c>
      <c r="BH20" s="11">
        <f t="shared" si="17"/>
        <v>1.7809005965729752</v>
      </c>
      <c r="BI20" s="11">
        <f t="shared" si="17"/>
        <v>1.798709602538705</v>
      </c>
      <c r="BJ20" s="11">
        <f t="shared" si="2"/>
        <v>1.8166966985640922</v>
      </c>
      <c r="BK20" s="11">
        <f t="shared" si="3"/>
        <v>1.8348636655497332</v>
      </c>
      <c r="BL20" s="11">
        <f t="shared" si="4"/>
        <v>1.8532123022052305</v>
      </c>
      <c r="BM20" s="11">
        <f t="shared" si="5"/>
        <v>1.8717444252272828</v>
      </c>
      <c r="BN20" s="11">
        <f t="shared" si="6"/>
        <v>1.8904618694795556</v>
      </c>
      <c r="BO20" s="11">
        <f t="shared" si="7"/>
        <v>1.9093664881743513</v>
      </c>
      <c r="BP20" s="11">
        <f t="shared" si="8"/>
        <v>1.9284601530560948</v>
      </c>
      <c r="BQ20" s="11">
        <f t="shared" si="9"/>
        <v>1.9477447545866557</v>
      </c>
      <c r="BR20" s="11">
        <f t="shared" si="10"/>
        <v>1.9672222021325223</v>
      </c>
      <c r="BS20" s="11">
        <f t="shared" si="11"/>
        <v>1.9868944241538475</v>
      </c>
      <c r="BT20" s="11">
        <f t="shared" si="12"/>
        <v>2.006763368395386</v>
      </c>
    </row>
    <row r="21" spans="1:72">
      <c r="A21" s="301"/>
      <c r="B21" s="11">
        <v>1</v>
      </c>
      <c r="C21" s="11">
        <f t="shared" si="0"/>
        <v>1.01</v>
      </c>
      <c r="D21" s="11">
        <f t="shared" si="17"/>
        <v>1.0201</v>
      </c>
      <c r="E21" s="11">
        <f t="shared" si="17"/>
        <v>1.0303009999999999</v>
      </c>
      <c r="F21" s="11">
        <f t="shared" si="17"/>
        <v>1.04060401</v>
      </c>
      <c r="G21" s="11">
        <f t="shared" si="17"/>
        <v>1.0510100500999999</v>
      </c>
      <c r="H21" s="11">
        <f t="shared" si="17"/>
        <v>1.0615201506009999</v>
      </c>
      <c r="I21" s="11">
        <f t="shared" si="17"/>
        <v>1.0721353521070098</v>
      </c>
      <c r="J21" s="12">
        <f t="shared" si="17"/>
        <v>1.08285670562808</v>
      </c>
      <c r="K21" s="11">
        <f t="shared" si="17"/>
        <v>1.0936852726843609</v>
      </c>
      <c r="L21" s="11">
        <f t="shared" si="17"/>
        <v>1.1046221254112045</v>
      </c>
      <c r="M21" s="11">
        <f t="shared" si="17"/>
        <v>1.1156683466653166</v>
      </c>
      <c r="N21" s="11">
        <f t="shared" si="17"/>
        <v>1.1268250301319698</v>
      </c>
      <c r="O21" s="11">
        <f t="shared" si="17"/>
        <v>1.1380932804332895</v>
      </c>
      <c r="P21" s="11">
        <f t="shared" si="17"/>
        <v>1.1494742132376223</v>
      </c>
      <c r="Q21" s="11">
        <f t="shared" si="17"/>
        <v>1.1609689553699987</v>
      </c>
      <c r="R21" s="11">
        <f t="shared" si="17"/>
        <v>1.1725786449236986</v>
      </c>
      <c r="S21" s="11">
        <f t="shared" si="17"/>
        <v>1.1843044313729356</v>
      </c>
      <c r="T21" s="11">
        <f t="shared" si="17"/>
        <v>1.196147475686665</v>
      </c>
      <c r="U21" s="11">
        <f t="shared" si="17"/>
        <v>1.2081089504435316</v>
      </c>
      <c r="V21" s="11">
        <f t="shared" si="17"/>
        <v>1.220190039947967</v>
      </c>
      <c r="W21" s="11">
        <f t="shared" si="17"/>
        <v>1.2323919403474468</v>
      </c>
      <c r="X21" s="11">
        <f t="shared" si="17"/>
        <v>1.2447158597509214</v>
      </c>
      <c r="Y21" s="11">
        <f t="shared" si="17"/>
        <v>1.2571630183484306</v>
      </c>
      <c r="Z21" s="11">
        <f t="shared" si="17"/>
        <v>1.269734648531915</v>
      </c>
      <c r="AA21" s="11">
        <f t="shared" si="17"/>
        <v>1.282431995017234</v>
      </c>
      <c r="AB21" s="11">
        <f t="shared" si="17"/>
        <v>1.2952563149674063</v>
      </c>
      <c r="AC21" s="11">
        <f t="shared" si="17"/>
        <v>1.3082088781170804</v>
      </c>
      <c r="AD21" s="11">
        <f t="shared" si="17"/>
        <v>1.3212909668982513</v>
      </c>
      <c r="AE21" s="11">
        <f t="shared" si="17"/>
        <v>1.3345038765672339</v>
      </c>
      <c r="AF21" s="11">
        <f t="shared" si="17"/>
        <v>1.3478489153329063</v>
      </c>
      <c r="AG21" s="11">
        <f t="shared" si="17"/>
        <v>1.3613274044862353</v>
      </c>
      <c r="AH21" s="11">
        <f t="shared" si="17"/>
        <v>1.3749406785310978</v>
      </c>
      <c r="AI21" s="11">
        <f t="shared" si="17"/>
        <v>1.3886900853164088</v>
      </c>
      <c r="AJ21" s="11">
        <f t="shared" si="17"/>
        <v>1.4025769861695729</v>
      </c>
      <c r="AK21" s="11">
        <f t="shared" si="17"/>
        <v>1.4166027560312686</v>
      </c>
      <c r="AL21" s="11">
        <f t="shared" si="17"/>
        <v>1.4307687835915812</v>
      </c>
      <c r="AM21" s="11">
        <f t="shared" si="17"/>
        <v>1.4450764714274971</v>
      </c>
      <c r="AN21" s="11">
        <f t="shared" si="17"/>
        <v>1.4595272361417722</v>
      </c>
      <c r="AO21" s="11">
        <f t="shared" si="17"/>
        <v>1.4741225085031899</v>
      </c>
      <c r="AP21" s="11">
        <f t="shared" si="17"/>
        <v>1.4888637335882218</v>
      </c>
      <c r="AQ21" s="11">
        <f t="shared" si="17"/>
        <v>1.5037523709241041</v>
      </c>
      <c r="AR21" s="11">
        <f t="shared" si="17"/>
        <v>1.5187898946333451</v>
      </c>
      <c r="AS21" s="11">
        <f t="shared" si="17"/>
        <v>1.5339777935796786</v>
      </c>
      <c r="AT21" s="11">
        <f t="shared" si="17"/>
        <v>1.5493175715154754</v>
      </c>
      <c r="AU21" s="11">
        <f t="shared" si="17"/>
        <v>1.5648107472306303</v>
      </c>
      <c r="AV21" s="11">
        <f t="shared" si="17"/>
        <v>1.5804588547029366</v>
      </c>
      <c r="AW21" s="11">
        <f t="shared" si="17"/>
        <v>1.5962634432499661</v>
      </c>
      <c r="AX21" s="11">
        <f t="shared" si="17"/>
        <v>1.6122260776824657</v>
      </c>
      <c r="AY21" s="11">
        <f t="shared" si="17"/>
        <v>1.6283483384592905</v>
      </c>
      <c r="AZ21" s="11">
        <f t="shared" si="17"/>
        <v>1.6446318218438833</v>
      </c>
      <c r="BA21" s="11">
        <f t="shared" si="17"/>
        <v>1.6610781400623222</v>
      </c>
      <c r="BB21" s="11">
        <f t="shared" si="17"/>
        <v>1.6776889214629456</v>
      </c>
      <c r="BC21" s="11">
        <f t="shared" si="17"/>
        <v>1.694465810677575</v>
      </c>
      <c r="BD21" s="11">
        <f t="shared" si="17"/>
        <v>1.7114104687843508</v>
      </c>
      <c r="BE21" s="11">
        <f t="shared" si="17"/>
        <v>1.7285245734721943</v>
      </c>
      <c r="BF21" s="11">
        <f t="shared" si="17"/>
        <v>1.7458098192069162</v>
      </c>
      <c r="BG21" s="11">
        <f t="shared" si="17"/>
        <v>1.7632679173989854</v>
      </c>
      <c r="BH21" s="11">
        <f t="shared" si="17"/>
        <v>1.7809005965729752</v>
      </c>
      <c r="BI21" s="11">
        <f t="shared" si="17"/>
        <v>1.798709602538705</v>
      </c>
      <c r="BJ21" s="11">
        <f t="shared" si="2"/>
        <v>1.8166966985640922</v>
      </c>
      <c r="BK21" s="11">
        <f t="shared" si="3"/>
        <v>1.8348636655497332</v>
      </c>
      <c r="BL21" s="11">
        <f t="shared" si="4"/>
        <v>1.8532123022052305</v>
      </c>
      <c r="BM21" s="11">
        <f t="shared" si="5"/>
        <v>1.8717444252272828</v>
      </c>
      <c r="BN21" s="11">
        <f t="shared" si="6"/>
        <v>1.8904618694795556</v>
      </c>
      <c r="BO21" s="11">
        <f t="shared" si="7"/>
        <v>1.9093664881743513</v>
      </c>
      <c r="BP21" s="11">
        <f t="shared" si="8"/>
        <v>1.9284601530560948</v>
      </c>
      <c r="BQ21" s="11">
        <f t="shared" si="9"/>
        <v>1.9477447545866557</v>
      </c>
      <c r="BR21" s="11">
        <f t="shared" si="10"/>
        <v>1.9672222021325223</v>
      </c>
      <c r="BS21" s="11">
        <f t="shared" si="11"/>
        <v>1.9868944241538475</v>
      </c>
      <c r="BT21" s="11">
        <f t="shared" si="12"/>
        <v>2.006763368395386</v>
      </c>
    </row>
    <row r="22" spans="1:72">
      <c r="A22" s="301"/>
      <c r="B22" s="11">
        <v>1</v>
      </c>
      <c r="C22" s="11">
        <f t="shared" si="0"/>
        <v>1.01</v>
      </c>
      <c r="D22" s="11">
        <f t="shared" si="17"/>
        <v>1.0201</v>
      </c>
      <c r="E22" s="11">
        <f t="shared" si="17"/>
        <v>1.0303009999999999</v>
      </c>
      <c r="F22" s="11">
        <f t="shared" si="17"/>
        <v>1.04060401</v>
      </c>
      <c r="G22" s="11">
        <f t="shared" si="17"/>
        <v>1.0510100500999999</v>
      </c>
      <c r="H22" s="11">
        <f t="shared" si="17"/>
        <v>1.0615201506009999</v>
      </c>
      <c r="I22" s="11">
        <f t="shared" si="17"/>
        <v>1.0721353521070098</v>
      </c>
      <c r="J22" s="12">
        <f t="shared" si="17"/>
        <v>1.08285670562808</v>
      </c>
      <c r="K22" s="11">
        <f t="shared" si="17"/>
        <v>1.0936852726843609</v>
      </c>
      <c r="L22" s="11">
        <f t="shared" si="17"/>
        <v>1.1046221254112045</v>
      </c>
      <c r="M22" s="11">
        <f t="shared" si="17"/>
        <v>1.1156683466653166</v>
      </c>
      <c r="N22" s="11">
        <f t="shared" si="17"/>
        <v>1.1268250301319698</v>
      </c>
      <c r="O22" s="11">
        <f t="shared" si="17"/>
        <v>1.1380932804332895</v>
      </c>
      <c r="P22" s="11">
        <f t="shared" si="17"/>
        <v>1.1494742132376223</v>
      </c>
      <c r="Q22" s="11">
        <f t="shared" si="17"/>
        <v>1.1609689553699987</v>
      </c>
      <c r="R22" s="11">
        <f t="shared" si="17"/>
        <v>1.1725786449236986</v>
      </c>
      <c r="S22" s="11">
        <f t="shared" si="17"/>
        <v>1.1843044313729356</v>
      </c>
      <c r="T22" s="11">
        <f t="shared" si="17"/>
        <v>1.196147475686665</v>
      </c>
      <c r="U22" s="11">
        <f t="shared" si="17"/>
        <v>1.2081089504435316</v>
      </c>
      <c r="V22" s="11">
        <f t="shared" si="17"/>
        <v>1.220190039947967</v>
      </c>
      <c r="W22" s="11">
        <f t="shared" si="17"/>
        <v>1.2323919403474468</v>
      </c>
      <c r="X22" s="11">
        <f t="shared" si="17"/>
        <v>1.2447158597509214</v>
      </c>
      <c r="Y22" s="11">
        <f t="shared" si="17"/>
        <v>1.2571630183484306</v>
      </c>
      <c r="Z22" s="11">
        <f t="shared" si="17"/>
        <v>1.269734648531915</v>
      </c>
      <c r="AA22" s="11">
        <f t="shared" si="17"/>
        <v>1.282431995017234</v>
      </c>
      <c r="AB22" s="11">
        <f t="shared" si="17"/>
        <v>1.2952563149674063</v>
      </c>
      <c r="AC22" s="11">
        <f t="shared" si="17"/>
        <v>1.3082088781170804</v>
      </c>
      <c r="AD22" s="11">
        <f t="shared" si="17"/>
        <v>1.3212909668982513</v>
      </c>
      <c r="AE22" s="11">
        <f t="shared" si="17"/>
        <v>1.3345038765672339</v>
      </c>
      <c r="AF22" s="11">
        <f t="shared" si="17"/>
        <v>1.3478489153329063</v>
      </c>
      <c r="AG22" s="11">
        <f t="shared" si="17"/>
        <v>1.3613274044862353</v>
      </c>
      <c r="AH22" s="11">
        <f t="shared" si="17"/>
        <v>1.3749406785310978</v>
      </c>
      <c r="AI22" s="11">
        <f t="shared" si="17"/>
        <v>1.3886900853164088</v>
      </c>
      <c r="AJ22" s="11">
        <f t="shared" si="17"/>
        <v>1.4025769861695729</v>
      </c>
      <c r="AK22" s="11">
        <f t="shared" si="17"/>
        <v>1.4166027560312686</v>
      </c>
      <c r="AL22" s="11">
        <f t="shared" si="17"/>
        <v>1.4307687835915812</v>
      </c>
      <c r="AM22" s="11">
        <f t="shared" si="17"/>
        <v>1.4450764714274971</v>
      </c>
      <c r="AN22" s="11">
        <f t="shared" si="17"/>
        <v>1.4595272361417722</v>
      </c>
      <c r="AO22" s="11">
        <f t="shared" si="17"/>
        <v>1.4741225085031899</v>
      </c>
      <c r="AP22" s="11">
        <f t="shared" si="17"/>
        <v>1.4888637335882218</v>
      </c>
      <c r="AQ22" s="11">
        <f t="shared" si="17"/>
        <v>1.5037523709241041</v>
      </c>
      <c r="AR22" s="11">
        <f t="shared" si="17"/>
        <v>1.5187898946333451</v>
      </c>
      <c r="AS22" s="11">
        <f t="shared" si="17"/>
        <v>1.5339777935796786</v>
      </c>
      <c r="AT22" s="11">
        <f t="shared" si="17"/>
        <v>1.5493175715154754</v>
      </c>
      <c r="AU22" s="11">
        <f t="shared" si="17"/>
        <v>1.5648107472306303</v>
      </c>
      <c r="AV22" s="11">
        <f t="shared" si="17"/>
        <v>1.5804588547029366</v>
      </c>
      <c r="AW22" s="11">
        <f t="shared" si="17"/>
        <v>1.5962634432499661</v>
      </c>
      <c r="AX22" s="11">
        <f t="shared" si="17"/>
        <v>1.6122260776824657</v>
      </c>
      <c r="AY22" s="11">
        <f t="shared" si="17"/>
        <v>1.6283483384592905</v>
      </c>
      <c r="AZ22" s="11">
        <f t="shared" si="17"/>
        <v>1.6446318218438833</v>
      </c>
      <c r="BA22" s="11">
        <f t="shared" si="17"/>
        <v>1.6610781400623222</v>
      </c>
      <c r="BB22" s="11">
        <f t="shared" si="17"/>
        <v>1.6776889214629456</v>
      </c>
      <c r="BC22" s="11">
        <f t="shared" si="17"/>
        <v>1.694465810677575</v>
      </c>
      <c r="BD22" s="11">
        <f t="shared" si="17"/>
        <v>1.7114104687843508</v>
      </c>
      <c r="BE22" s="11">
        <f t="shared" si="17"/>
        <v>1.7285245734721943</v>
      </c>
      <c r="BF22" s="11">
        <f t="shared" si="17"/>
        <v>1.7458098192069162</v>
      </c>
      <c r="BG22" s="11">
        <f t="shared" si="17"/>
        <v>1.7632679173989854</v>
      </c>
      <c r="BH22" s="11">
        <f t="shared" si="17"/>
        <v>1.7809005965729752</v>
      </c>
      <c r="BI22" s="11">
        <f t="shared" si="17"/>
        <v>1.798709602538705</v>
      </c>
      <c r="BJ22" s="11">
        <f t="shared" si="2"/>
        <v>1.8166966985640922</v>
      </c>
      <c r="BK22" s="11">
        <f t="shared" si="3"/>
        <v>1.8348636655497332</v>
      </c>
      <c r="BL22" s="11">
        <f t="shared" si="4"/>
        <v>1.8532123022052305</v>
      </c>
      <c r="BM22" s="11">
        <f t="shared" si="5"/>
        <v>1.8717444252272828</v>
      </c>
      <c r="BN22" s="11">
        <f t="shared" si="6"/>
        <v>1.8904618694795556</v>
      </c>
      <c r="BO22" s="11">
        <f t="shared" si="7"/>
        <v>1.9093664881743513</v>
      </c>
      <c r="BP22" s="11">
        <f t="shared" si="8"/>
        <v>1.9284601530560948</v>
      </c>
      <c r="BQ22" s="11">
        <f t="shared" si="9"/>
        <v>1.9477447545866557</v>
      </c>
      <c r="BR22" s="11">
        <f t="shared" si="10"/>
        <v>1.9672222021325223</v>
      </c>
      <c r="BS22" s="11">
        <f t="shared" si="11"/>
        <v>1.9868944241538475</v>
      </c>
      <c r="BT22" s="11">
        <f t="shared" si="12"/>
        <v>2.006763368395386</v>
      </c>
    </row>
    <row r="23" spans="1:72">
      <c r="A23" s="301"/>
      <c r="B23" s="11">
        <v>1</v>
      </c>
      <c r="C23" s="11">
        <f t="shared" si="0"/>
        <v>1.01</v>
      </c>
      <c r="D23" s="11">
        <f t="shared" si="17"/>
        <v>1.0201</v>
      </c>
      <c r="E23" s="11">
        <f t="shared" si="17"/>
        <v>1.0303009999999999</v>
      </c>
      <c r="F23" s="11">
        <f t="shared" si="17"/>
        <v>1.04060401</v>
      </c>
      <c r="G23" s="11">
        <f t="shared" si="17"/>
        <v>1.0510100500999999</v>
      </c>
      <c r="H23" s="11">
        <f t="shared" si="17"/>
        <v>1.0615201506009999</v>
      </c>
      <c r="I23" s="11">
        <f t="shared" si="17"/>
        <v>1.0721353521070098</v>
      </c>
      <c r="J23" s="12">
        <f t="shared" si="17"/>
        <v>1.08285670562808</v>
      </c>
      <c r="K23" s="11">
        <f t="shared" si="17"/>
        <v>1.0936852726843609</v>
      </c>
      <c r="L23" s="11">
        <f t="shared" si="17"/>
        <v>1.1046221254112045</v>
      </c>
      <c r="M23" s="11">
        <f t="shared" si="17"/>
        <v>1.1156683466653166</v>
      </c>
      <c r="N23" s="11">
        <f t="shared" si="17"/>
        <v>1.1268250301319698</v>
      </c>
      <c r="O23" s="11">
        <f t="shared" si="17"/>
        <v>1.1380932804332895</v>
      </c>
      <c r="P23" s="11">
        <f t="shared" si="17"/>
        <v>1.1494742132376223</v>
      </c>
      <c r="Q23" s="11">
        <f t="shared" si="17"/>
        <v>1.1609689553699987</v>
      </c>
      <c r="R23" s="11">
        <f t="shared" ref="D23:BI27" si="18">Q23*1.01</f>
        <v>1.1725786449236986</v>
      </c>
      <c r="S23" s="11">
        <f t="shared" si="18"/>
        <v>1.1843044313729356</v>
      </c>
      <c r="T23" s="11">
        <f t="shared" si="18"/>
        <v>1.196147475686665</v>
      </c>
      <c r="U23" s="11">
        <f t="shared" si="18"/>
        <v>1.2081089504435316</v>
      </c>
      <c r="V23" s="11">
        <f t="shared" si="18"/>
        <v>1.220190039947967</v>
      </c>
      <c r="W23" s="11">
        <f t="shared" si="18"/>
        <v>1.2323919403474468</v>
      </c>
      <c r="X23" s="11">
        <f t="shared" si="18"/>
        <v>1.2447158597509214</v>
      </c>
      <c r="Y23" s="11">
        <f t="shared" si="18"/>
        <v>1.2571630183484306</v>
      </c>
      <c r="Z23" s="11">
        <f t="shared" si="18"/>
        <v>1.269734648531915</v>
      </c>
      <c r="AA23" s="11">
        <f t="shared" si="18"/>
        <v>1.282431995017234</v>
      </c>
      <c r="AB23" s="11">
        <f t="shared" si="18"/>
        <v>1.2952563149674063</v>
      </c>
      <c r="AC23" s="11">
        <f t="shared" si="18"/>
        <v>1.3082088781170804</v>
      </c>
      <c r="AD23" s="11">
        <f t="shared" si="18"/>
        <v>1.3212909668982513</v>
      </c>
      <c r="AE23" s="11">
        <f t="shared" si="18"/>
        <v>1.3345038765672339</v>
      </c>
      <c r="AF23" s="11">
        <f t="shared" si="18"/>
        <v>1.3478489153329063</v>
      </c>
      <c r="AG23" s="11">
        <f t="shared" si="18"/>
        <v>1.3613274044862353</v>
      </c>
      <c r="AH23" s="11">
        <f t="shared" si="18"/>
        <v>1.3749406785310978</v>
      </c>
      <c r="AI23" s="11">
        <f t="shared" si="18"/>
        <v>1.3886900853164088</v>
      </c>
      <c r="AJ23" s="11">
        <f t="shared" si="18"/>
        <v>1.4025769861695729</v>
      </c>
      <c r="AK23" s="11">
        <f t="shared" si="18"/>
        <v>1.4166027560312686</v>
      </c>
      <c r="AL23" s="11">
        <f t="shared" si="18"/>
        <v>1.4307687835915812</v>
      </c>
      <c r="AM23" s="11">
        <f t="shared" si="18"/>
        <v>1.4450764714274971</v>
      </c>
      <c r="AN23" s="11">
        <f t="shared" si="18"/>
        <v>1.4595272361417722</v>
      </c>
      <c r="AO23" s="11">
        <f t="shared" si="18"/>
        <v>1.4741225085031899</v>
      </c>
      <c r="AP23" s="11">
        <f t="shared" si="18"/>
        <v>1.4888637335882218</v>
      </c>
      <c r="AQ23" s="11">
        <f t="shared" si="18"/>
        <v>1.5037523709241041</v>
      </c>
      <c r="AR23" s="11">
        <f t="shared" si="18"/>
        <v>1.5187898946333451</v>
      </c>
      <c r="AS23" s="11">
        <f t="shared" si="18"/>
        <v>1.5339777935796786</v>
      </c>
      <c r="AT23" s="11">
        <f t="shared" si="18"/>
        <v>1.5493175715154754</v>
      </c>
      <c r="AU23" s="11">
        <f t="shared" si="18"/>
        <v>1.5648107472306303</v>
      </c>
      <c r="AV23" s="11">
        <f t="shared" si="18"/>
        <v>1.5804588547029366</v>
      </c>
      <c r="AW23" s="11">
        <f t="shared" si="18"/>
        <v>1.5962634432499661</v>
      </c>
      <c r="AX23" s="11">
        <f t="shared" si="18"/>
        <v>1.6122260776824657</v>
      </c>
      <c r="AY23" s="11">
        <f t="shared" si="18"/>
        <v>1.6283483384592905</v>
      </c>
      <c r="AZ23" s="11">
        <f t="shared" si="18"/>
        <v>1.6446318218438833</v>
      </c>
      <c r="BA23" s="11">
        <f t="shared" si="18"/>
        <v>1.6610781400623222</v>
      </c>
      <c r="BB23" s="11">
        <f t="shared" si="18"/>
        <v>1.6776889214629456</v>
      </c>
      <c r="BC23" s="11">
        <f t="shared" si="18"/>
        <v>1.694465810677575</v>
      </c>
      <c r="BD23" s="11">
        <f t="shared" si="18"/>
        <v>1.7114104687843508</v>
      </c>
      <c r="BE23" s="11">
        <f t="shared" si="18"/>
        <v>1.7285245734721943</v>
      </c>
      <c r="BF23" s="11">
        <f t="shared" si="18"/>
        <v>1.7458098192069162</v>
      </c>
      <c r="BG23" s="11">
        <f t="shared" si="18"/>
        <v>1.7632679173989854</v>
      </c>
      <c r="BH23" s="11">
        <f t="shared" si="18"/>
        <v>1.7809005965729752</v>
      </c>
      <c r="BI23" s="11">
        <f t="shared" si="18"/>
        <v>1.798709602538705</v>
      </c>
      <c r="BJ23" s="11">
        <f t="shared" si="2"/>
        <v>1.8166966985640922</v>
      </c>
      <c r="BK23" s="11">
        <f t="shared" si="3"/>
        <v>1.8348636655497332</v>
      </c>
      <c r="BL23" s="11">
        <f t="shared" si="4"/>
        <v>1.8532123022052305</v>
      </c>
      <c r="BM23" s="11">
        <f t="shared" si="5"/>
        <v>1.8717444252272828</v>
      </c>
      <c r="BN23" s="11">
        <f t="shared" si="6"/>
        <v>1.8904618694795556</v>
      </c>
      <c r="BO23" s="11">
        <f t="shared" si="7"/>
        <v>1.9093664881743513</v>
      </c>
      <c r="BP23" s="11">
        <f t="shared" si="8"/>
        <v>1.9284601530560948</v>
      </c>
      <c r="BQ23" s="11">
        <f t="shared" si="9"/>
        <v>1.9477447545866557</v>
      </c>
      <c r="BR23" s="11">
        <f t="shared" si="10"/>
        <v>1.9672222021325223</v>
      </c>
      <c r="BS23" s="11">
        <f t="shared" si="11"/>
        <v>1.9868944241538475</v>
      </c>
      <c r="BT23" s="11">
        <f t="shared" si="12"/>
        <v>2.006763368395386</v>
      </c>
    </row>
    <row r="24" spans="1:72">
      <c r="A24" s="301"/>
      <c r="B24" s="11">
        <v>1</v>
      </c>
      <c r="C24" s="11">
        <f t="shared" si="0"/>
        <v>1.01</v>
      </c>
      <c r="D24" s="11">
        <f t="shared" si="18"/>
        <v>1.0201</v>
      </c>
      <c r="E24" s="11">
        <f t="shared" si="18"/>
        <v>1.0303009999999999</v>
      </c>
      <c r="F24" s="11">
        <f t="shared" si="18"/>
        <v>1.04060401</v>
      </c>
      <c r="G24" s="11">
        <f t="shared" si="18"/>
        <v>1.0510100500999999</v>
      </c>
      <c r="H24" s="11">
        <f t="shared" si="18"/>
        <v>1.0615201506009999</v>
      </c>
      <c r="I24" s="11">
        <f t="shared" si="18"/>
        <v>1.0721353521070098</v>
      </c>
      <c r="J24" s="12">
        <f t="shared" si="18"/>
        <v>1.08285670562808</v>
      </c>
      <c r="K24" s="11">
        <f t="shared" si="18"/>
        <v>1.0936852726843609</v>
      </c>
      <c r="L24" s="11">
        <f t="shared" si="18"/>
        <v>1.1046221254112045</v>
      </c>
      <c r="M24" s="11">
        <f t="shared" si="18"/>
        <v>1.1156683466653166</v>
      </c>
      <c r="N24" s="11">
        <f t="shared" si="18"/>
        <v>1.1268250301319698</v>
      </c>
      <c r="O24" s="11">
        <f t="shared" si="18"/>
        <v>1.1380932804332895</v>
      </c>
      <c r="P24" s="11">
        <f t="shared" si="18"/>
        <v>1.1494742132376223</v>
      </c>
      <c r="Q24" s="11">
        <f t="shared" si="18"/>
        <v>1.1609689553699987</v>
      </c>
      <c r="R24" s="11">
        <f t="shared" si="18"/>
        <v>1.1725786449236986</v>
      </c>
      <c r="S24" s="11">
        <f t="shared" si="18"/>
        <v>1.1843044313729356</v>
      </c>
      <c r="T24" s="11">
        <f t="shared" si="18"/>
        <v>1.196147475686665</v>
      </c>
      <c r="U24" s="11">
        <f t="shared" si="18"/>
        <v>1.2081089504435316</v>
      </c>
      <c r="V24" s="11">
        <f t="shared" si="18"/>
        <v>1.220190039947967</v>
      </c>
      <c r="W24" s="11">
        <f t="shared" si="18"/>
        <v>1.2323919403474468</v>
      </c>
      <c r="X24" s="11">
        <f t="shared" si="18"/>
        <v>1.2447158597509214</v>
      </c>
      <c r="Y24" s="11">
        <f t="shared" si="18"/>
        <v>1.2571630183484306</v>
      </c>
      <c r="Z24" s="11">
        <f t="shared" si="18"/>
        <v>1.269734648531915</v>
      </c>
      <c r="AA24" s="11">
        <f t="shared" si="18"/>
        <v>1.282431995017234</v>
      </c>
      <c r="AB24" s="11">
        <f t="shared" si="18"/>
        <v>1.2952563149674063</v>
      </c>
      <c r="AC24" s="11">
        <f t="shared" si="18"/>
        <v>1.3082088781170804</v>
      </c>
      <c r="AD24" s="11">
        <f t="shared" si="18"/>
        <v>1.3212909668982513</v>
      </c>
      <c r="AE24" s="11">
        <f t="shared" si="18"/>
        <v>1.3345038765672339</v>
      </c>
      <c r="AF24" s="11">
        <f t="shared" si="18"/>
        <v>1.3478489153329063</v>
      </c>
      <c r="AG24" s="11">
        <f t="shared" si="18"/>
        <v>1.3613274044862353</v>
      </c>
      <c r="AH24" s="11">
        <f t="shared" si="18"/>
        <v>1.3749406785310978</v>
      </c>
      <c r="AI24" s="11">
        <f t="shared" si="18"/>
        <v>1.3886900853164088</v>
      </c>
      <c r="AJ24" s="11">
        <f t="shared" si="18"/>
        <v>1.4025769861695729</v>
      </c>
      <c r="AK24" s="11">
        <f t="shared" si="18"/>
        <v>1.4166027560312686</v>
      </c>
      <c r="AL24" s="11">
        <f t="shared" si="18"/>
        <v>1.4307687835915812</v>
      </c>
      <c r="AM24" s="11">
        <f t="shared" si="18"/>
        <v>1.4450764714274971</v>
      </c>
      <c r="AN24" s="11">
        <f t="shared" si="18"/>
        <v>1.4595272361417722</v>
      </c>
      <c r="AO24" s="11">
        <f t="shared" si="18"/>
        <v>1.4741225085031899</v>
      </c>
      <c r="AP24" s="11">
        <f t="shared" si="18"/>
        <v>1.4888637335882218</v>
      </c>
      <c r="AQ24" s="11">
        <f t="shared" si="18"/>
        <v>1.5037523709241041</v>
      </c>
      <c r="AR24" s="11">
        <f t="shared" si="18"/>
        <v>1.5187898946333451</v>
      </c>
      <c r="AS24" s="11">
        <f t="shared" si="18"/>
        <v>1.5339777935796786</v>
      </c>
      <c r="AT24" s="11">
        <f t="shared" si="18"/>
        <v>1.5493175715154754</v>
      </c>
      <c r="AU24" s="11">
        <f t="shared" si="18"/>
        <v>1.5648107472306303</v>
      </c>
      <c r="AV24" s="11">
        <f t="shared" si="18"/>
        <v>1.5804588547029366</v>
      </c>
      <c r="AW24" s="11">
        <f t="shared" si="18"/>
        <v>1.5962634432499661</v>
      </c>
      <c r="AX24" s="11">
        <f t="shared" si="18"/>
        <v>1.6122260776824657</v>
      </c>
      <c r="AY24" s="11">
        <f t="shared" si="18"/>
        <v>1.6283483384592905</v>
      </c>
      <c r="AZ24" s="11">
        <f t="shared" si="18"/>
        <v>1.6446318218438833</v>
      </c>
      <c r="BA24" s="11">
        <f t="shared" si="18"/>
        <v>1.6610781400623222</v>
      </c>
      <c r="BB24" s="11">
        <f t="shared" si="18"/>
        <v>1.6776889214629456</v>
      </c>
      <c r="BC24" s="11">
        <f t="shared" si="18"/>
        <v>1.694465810677575</v>
      </c>
      <c r="BD24" s="11">
        <f t="shared" si="18"/>
        <v>1.7114104687843508</v>
      </c>
      <c r="BE24" s="11">
        <f t="shared" si="18"/>
        <v>1.7285245734721943</v>
      </c>
      <c r="BF24" s="11">
        <f t="shared" si="18"/>
        <v>1.7458098192069162</v>
      </c>
      <c r="BG24" s="11">
        <f t="shared" si="18"/>
        <v>1.7632679173989854</v>
      </c>
      <c r="BH24" s="11">
        <f t="shared" si="18"/>
        <v>1.7809005965729752</v>
      </c>
      <c r="BI24" s="11">
        <f t="shared" si="18"/>
        <v>1.798709602538705</v>
      </c>
      <c r="BJ24" s="11">
        <f t="shared" si="2"/>
        <v>1.8166966985640922</v>
      </c>
      <c r="BK24" s="11">
        <f t="shared" si="3"/>
        <v>1.8348636655497332</v>
      </c>
      <c r="BL24" s="11">
        <f t="shared" si="4"/>
        <v>1.8532123022052305</v>
      </c>
      <c r="BM24" s="11">
        <f t="shared" si="5"/>
        <v>1.8717444252272828</v>
      </c>
      <c r="BN24" s="11">
        <f t="shared" si="6"/>
        <v>1.8904618694795556</v>
      </c>
      <c r="BO24" s="11">
        <f t="shared" si="7"/>
        <v>1.9093664881743513</v>
      </c>
      <c r="BP24" s="11">
        <f t="shared" si="8"/>
        <v>1.9284601530560948</v>
      </c>
      <c r="BQ24" s="11">
        <f t="shared" si="9"/>
        <v>1.9477447545866557</v>
      </c>
      <c r="BR24" s="11">
        <f t="shared" si="10"/>
        <v>1.9672222021325223</v>
      </c>
      <c r="BS24" s="11">
        <f t="shared" si="11"/>
        <v>1.9868944241538475</v>
      </c>
      <c r="BT24" s="11">
        <f t="shared" si="12"/>
        <v>2.006763368395386</v>
      </c>
    </row>
    <row r="25" spans="1:72">
      <c r="A25" s="301"/>
      <c r="B25" s="11">
        <v>1</v>
      </c>
      <c r="C25" s="11">
        <f t="shared" si="0"/>
        <v>1.01</v>
      </c>
      <c r="D25" s="11">
        <f t="shared" si="18"/>
        <v>1.0201</v>
      </c>
      <c r="E25" s="11">
        <f t="shared" si="18"/>
        <v>1.0303009999999999</v>
      </c>
      <c r="F25" s="11">
        <f t="shared" si="18"/>
        <v>1.04060401</v>
      </c>
      <c r="G25" s="11">
        <f t="shared" si="18"/>
        <v>1.0510100500999999</v>
      </c>
      <c r="H25" s="11">
        <f t="shared" si="18"/>
        <v>1.0615201506009999</v>
      </c>
      <c r="I25" s="11">
        <f t="shared" si="18"/>
        <v>1.0721353521070098</v>
      </c>
      <c r="J25" s="12">
        <f t="shared" si="18"/>
        <v>1.08285670562808</v>
      </c>
      <c r="K25" s="11">
        <f t="shared" si="18"/>
        <v>1.0936852726843609</v>
      </c>
      <c r="L25" s="11">
        <f t="shared" si="18"/>
        <v>1.1046221254112045</v>
      </c>
      <c r="M25" s="11">
        <f t="shared" si="18"/>
        <v>1.1156683466653166</v>
      </c>
      <c r="N25" s="11">
        <f t="shared" si="18"/>
        <v>1.1268250301319698</v>
      </c>
      <c r="O25" s="11">
        <f t="shared" si="18"/>
        <v>1.1380932804332895</v>
      </c>
      <c r="P25" s="11">
        <f t="shared" si="18"/>
        <v>1.1494742132376223</v>
      </c>
      <c r="Q25" s="11">
        <f t="shared" si="18"/>
        <v>1.1609689553699987</v>
      </c>
      <c r="R25" s="11">
        <f t="shared" si="18"/>
        <v>1.1725786449236986</v>
      </c>
      <c r="S25" s="11">
        <f t="shared" si="18"/>
        <v>1.1843044313729356</v>
      </c>
      <c r="T25" s="11">
        <f t="shared" si="18"/>
        <v>1.196147475686665</v>
      </c>
      <c r="U25" s="11">
        <f t="shared" si="18"/>
        <v>1.2081089504435316</v>
      </c>
      <c r="V25" s="11">
        <f t="shared" si="18"/>
        <v>1.220190039947967</v>
      </c>
      <c r="W25" s="11">
        <f t="shared" si="18"/>
        <v>1.2323919403474468</v>
      </c>
      <c r="X25" s="11">
        <f t="shared" si="18"/>
        <v>1.2447158597509214</v>
      </c>
      <c r="Y25" s="11">
        <f t="shared" si="18"/>
        <v>1.2571630183484306</v>
      </c>
      <c r="Z25" s="11">
        <f t="shared" si="18"/>
        <v>1.269734648531915</v>
      </c>
      <c r="AA25" s="11">
        <f t="shared" si="18"/>
        <v>1.282431995017234</v>
      </c>
      <c r="AB25" s="11">
        <f t="shared" si="18"/>
        <v>1.2952563149674063</v>
      </c>
      <c r="AC25" s="11">
        <f t="shared" si="18"/>
        <v>1.3082088781170804</v>
      </c>
      <c r="AD25" s="11">
        <f t="shared" si="18"/>
        <v>1.3212909668982513</v>
      </c>
      <c r="AE25" s="11">
        <f t="shared" si="18"/>
        <v>1.3345038765672339</v>
      </c>
      <c r="AF25" s="11">
        <f t="shared" si="18"/>
        <v>1.3478489153329063</v>
      </c>
      <c r="AG25" s="11">
        <f t="shared" si="18"/>
        <v>1.3613274044862353</v>
      </c>
      <c r="AH25" s="11">
        <f t="shared" si="18"/>
        <v>1.3749406785310978</v>
      </c>
      <c r="AI25" s="11">
        <f t="shared" si="18"/>
        <v>1.3886900853164088</v>
      </c>
      <c r="AJ25" s="11">
        <f t="shared" si="18"/>
        <v>1.4025769861695729</v>
      </c>
      <c r="AK25" s="11">
        <f t="shared" si="18"/>
        <v>1.4166027560312686</v>
      </c>
      <c r="AL25" s="11">
        <f t="shared" si="18"/>
        <v>1.4307687835915812</v>
      </c>
      <c r="AM25" s="11">
        <f t="shared" si="18"/>
        <v>1.4450764714274971</v>
      </c>
      <c r="AN25" s="11">
        <f t="shared" si="18"/>
        <v>1.4595272361417722</v>
      </c>
      <c r="AO25" s="11">
        <f t="shared" si="18"/>
        <v>1.4741225085031899</v>
      </c>
      <c r="AP25" s="11">
        <f t="shared" si="18"/>
        <v>1.4888637335882218</v>
      </c>
      <c r="AQ25" s="11">
        <f t="shared" si="18"/>
        <v>1.5037523709241041</v>
      </c>
      <c r="AR25" s="11">
        <f t="shared" si="18"/>
        <v>1.5187898946333451</v>
      </c>
      <c r="AS25" s="11">
        <f t="shared" si="18"/>
        <v>1.5339777935796786</v>
      </c>
      <c r="AT25" s="11">
        <f t="shared" si="18"/>
        <v>1.5493175715154754</v>
      </c>
      <c r="AU25" s="11">
        <f t="shared" si="18"/>
        <v>1.5648107472306303</v>
      </c>
      <c r="AV25" s="11">
        <f t="shared" si="18"/>
        <v>1.5804588547029366</v>
      </c>
      <c r="AW25" s="11">
        <f t="shared" si="18"/>
        <v>1.5962634432499661</v>
      </c>
      <c r="AX25" s="11">
        <f t="shared" si="18"/>
        <v>1.6122260776824657</v>
      </c>
      <c r="AY25" s="11">
        <f t="shared" si="18"/>
        <v>1.6283483384592905</v>
      </c>
      <c r="AZ25" s="11">
        <f t="shared" si="18"/>
        <v>1.6446318218438833</v>
      </c>
      <c r="BA25" s="11">
        <f t="shared" si="18"/>
        <v>1.6610781400623222</v>
      </c>
      <c r="BB25" s="11">
        <f t="shared" si="18"/>
        <v>1.6776889214629456</v>
      </c>
      <c r="BC25" s="11">
        <f t="shared" si="18"/>
        <v>1.694465810677575</v>
      </c>
      <c r="BD25" s="11">
        <f t="shared" si="18"/>
        <v>1.7114104687843508</v>
      </c>
      <c r="BE25" s="11">
        <f t="shared" si="18"/>
        <v>1.7285245734721943</v>
      </c>
      <c r="BF25" s="11">
        <f t="shared" si="18"/>
        <v>1.7458098192069162</v>
      </c>
      <c r="BG25" s="11">
        <f t="shared" si="18"/>
        <v>1.7632679173989854</v>
      </c>
      <c r="BH25" s="11">
        <f t="shared" si="18"/>
        <v>1.7809005965729752</v>
      </c>
      <c r="BI25" s="11">
        <f t="shared" si="18"/>
        <v>1.798709602538705</v>
      </c>
      <c r="BJ25" s="11">
        <f t="shared" si="2"/>
        <v>1.8166966985640922</v>
      </c>
      <c r="BK25" s="11">
        <f t="shared" si="3"/>
        <v>1.8348636655497332</v>
      </c>
      <c r="BL25" s="11">
        <f t="shared" si="4"/>
        <v>1.8532123022052305</v>
      </c>
      <c r="BM25" s="11">
        <f t="shared" si="5"/>
        <v>1.8717444252272828</v>
      </c>
      <c r="BN25" s="11">
        <f t="shared" si="6"/>
        <v>1.8904618694795556</v>
      </c>
      <c r="BO25" s="11">
        <f t="shared" si="7"/>
        <v>1.9093664881743513</v>
      </c>
      <c r="BP25" s="11">
        <f t="shared" si="8"/>
        <v>1.9284601530560948</v>
      </c>
      <c r="BQ25" s="11">
        <f t="shared" si="9"/>
        <v>1.9477447545866557</v>
      </c>
      <c r="BR25" s="11">
        <f t="shared" si="10"/>
        <v>1.9672222021325223</v>
      </c>
      <c r="BS25" s="11">
        <f t="shared" si="11"/>
        <v>1.9868944241538475</v>
      </c>
      <c r="BT25" s="11">
        <f t="shared" si="12"/>
        <v>2.006763368395386</v>
      </c>
    </row>
    <row r="26" spans="1:72">
      <c r="A26" s="301"/>
      <c r="B26" s="11">
        <v>1</v>
      </c>
      <c r="C26" s="11">
        <f t="shared" si="0"/>
        <v>1.01</v>
      </c>
      <c r="D26" s="11">
        <f t="shared" si="18"/>
        <v>1.0201</v>
      </c>
      <c r="E26" s="11">
        <f t="shared" si="18"/>
        <v>1.0303009999999999</v>
      </c>
      <c r="F26" s="11">
        <f t="shared" si="18"/>
        <v>1.04060401</v>
      </c>
      <c r="G26" s="11">
        <f t="shared" si="18"/>
        <v>1.0510100500999999</v>
      </c>
      <c r="H26" s="11">
        <f t="shared" si="18"/>
        <v>1.0615201506009999</v>
      </c>
      <c r="I26" s="11">
        <f t="shared" si="18"/>
        <v>1.0721353521070098</v>
      </c>
      <c r="J26" s="12">
        <f t="shared" si="18"/>
        <v>1.08285670562808</v>
      </c>
      <c r="K26" s="11">
        <f t="shared" si="18"/>
        <v>1.0936852726843609</v>
      </c>
      <c r="L26" s="11">
        <f t="shared" si="18"/>
        <v>1.1046221254112045</v>
      </c>
      <c r="M26" s="11">
        <f t="shared" si="18"/>
        <v>1.1156683466653166</v>
      </c>
      <c r="N26" s="11">
        <f t="shared" si="18"/>
        <v>1.1268250301319698</v>
      </c>
      <c r="O26" s="11">
        <f t="shared" si="18"/>
        <v>1.1380932804332895</v>
      </c>
      <c r="P26" s="11">
        <f t="shared" si="18"/>
        <v>1.1494742132376223</v>
      </c>
      <c r="Q26" s="11">
        <f t="shared" si="18"/>
        <v>1.1609689553699987</v>
      </c>
      <c r="R26" s="11">
        <f t="shared" si="18"/>
        <v>1.1725786449236986</v>
      </c>
      <c r="S26" s="11">
        <f t="shared" si="18"/>
        <v>1.1843044313729356</v>
      </c>
      <c r="T26" s="11">
        <f t="shared" si="18"/>
        <v>1.196147475686665</v>
      </c>
      <c r="U26" s="11">
        <f t="shared" si="18"/>
        <v>1.2081089504435316</v>
      </c>
      <c r="V26" s="11">
        <f t="shared" si="18"/>
        <v>1.220190039947967</v>
      </c>
      <c r="W26" s="11">
        <f t="shared" si="18"/>
        <v>1.2323919403474468</v>
      </c>
      <c r="X26" s="11">
        <f t="shared" si="18"/>
        <v>1.2447158597509214</v>
      </c>
      <c r="Y26" s="11">
        <f t="shared" si="18"/>
        <v>1.2571630183484306</v>
      </c>
      <c r="Z26" s="11">
        <f t="shared" si="18"/>
        <v>1.269734648531915</v>
      </c>
      <c r="AA26" s="11">
        <f t="shared" si="18"/>
        <v>1.282431995017234</v>
      </c>
      <c r="AB26" s="11">
        <f t="shared" si="18"/>
        <v>1.2952563149674063</v>
      </c>
      <c r="AC26" s="11">
        <f t="shared" si="18"/>
        <v>1.3082088781170804</v>
      </c>
      <c r="AD26" s="11">
        <f t="shared" si="18"/>
        <v>1.3212909668982513</v>
      </c>
      <c r="AE26" s="11">
        <f t="shared" si="18"/>
        <v>1.3345038765672339</v>
      </c>
      <c r="AF26" s="11">
        <f t="shared" si="18"/>
        <v>1.3478489153329063</v>
      </c>
      <c r="AG26" s="11">
        <f t="shared" si="18"/>
        <v>1.3613274044862353</v>
      </c>
      <c r="AH26" s="11">
        <f t="shared" si="18"/>
        <v>1.3749406785310978</v>
      </c>
      <c r="AI26" s="11">
        <f t="shared" si="18"/>
        <v>1.3886900853164088</v>
      </c>
      <c r="AJ26" s="11">
        <f t="shared" si="18"/>
        <v>1.4025769861695729</v>
      </c>
      <c r="AK26" s="11">
        <f t="shared" si="18"/>
        <v>1.4166027560312686</v>
      </c>
      <c r="AL26" s="11">
        <f t="shared" si="18"/>
        <v>1.4307687835915812</v>
      </c>
      <c r="AM26" s="11">
        <f t="shared" si="18"/>
        <v>1.4450764714274971</v>
      </c>
      <c r="AN26" s="11">
        <f t="shared" si="18"/>
        <v>1.4595272361417722</v>
      </c>
      <c r="AO26" s="11">
        <f t="shared" si="18"/>
        <v>1.4741225085031899</v>
      </c>
      <c r="AP26" s="11">
        <f t="shared" si="18"/>
        <v>1.4888637335882218</v>
      </c>
      <c r="AQ26" s="11">
        <f t="shared" si="18"/>
        <v>1.5037523709241041</v>
      </c>
      <c r="AR26" s="11">
        <f t="shared" si="18"/>
        <v>1.5187898946333451</v>
      </c>
      <c r="AS26" s="11">
        <f t="shared" si="18"/>
        <v>1.5339777935796786</v>
      </c>
      <c r="AT26" s="11">
        <f t="shared" si="18"/>
        <v>1.5493175715154754</v>
      </c>
      <c r="AU26" s="11">
        <f t="shared" si="18"/>
        <v>1.5648107472306303</v>
      </c>
      <c r="AV26" s="11">
        <f t="shared" si="18"/>
        <v>1.5804588547029366</v>
      </c>
      <c r="AW26" s="11">
        <f t="shared" si="18"/>
        <v>1.5962634432499661</v>
      </c>
      <c r="AX26" s="11">
        <f t="shared" si="18"/>
        <v>1.6122260776824657</v>
      </c>
      <c r="AY26" s="11">
        <f t="shared" si="18"/>
        <v>1.6283483384592905</v>
      </c>
      <c r="AZ26" s="11">
        <f t="shared" si="18"/>
        <v>1.6446318218438833</v>
      </c>
      <c r="BA26" s="11">
        <f t="shared" si="18"/>
        <v>1.6610781400623222</v>
      </c>
      <c r="BB26" s="11">
        <f t="shared" si="18"/>
        <v>1.6776889214629456</v>
      </c>
      <c r="BC26" s="11">
        <f t="shared" si="18"/>
        <v>1.694465810677575</v>
      </c>
      <c r="BD26" s="11">
        <f t="shared" si="18"/>
        <v>1.7114104687843508</v>
      </c>
      <c r="BE26" s="11">
        <f t="shared" si="18"/>
        <v>1.7285245734721943</v>
      </c>
      <c r="BF26" s="11">
        <f t="shared" si="18"/>
        <v>1.7458098192069162</v>
      </c>
      <c r="BG26" s="11">
        <f t="shared" si="18"/>
        <v>1.7632679173989854</v>
      </c>
      <c r="BH26" s="11">
        <f t="shared" si="18"/>
        <v>1.7809005965729752</v>
      </c>
      <c r="BI26" s="11">
        <f t="shared" si="18"/>
        <v>1.798709602538705</v>
      </c>
      <c r="BJ26" s="11">
        <f t="shared" si="2"/>
        <v>1.8166966985640922</v>
      </c>
      <c r="BK26" s="11">
        <f t="shared" si="3"/>
        <v>1.8348636655497332</v>
      </c>
      <c r="BL26" s="11">
        <f t="shared" si="4"/>
        <v>1.8532123022052305</v>
      </c>
      <c r="BM26" s="11">
        <f t="shared" si="5"/>
        <v>1.8717444252272828</v>
      </c>
      <c r="BN26" s="11">
        <f t="shared" si="6"/>
        <v>1.8904618694795556</v>
      </c>
      <c r="BO26" s="11">
        <f t="shared" si="7"/>
        <v>1.9093664881743513</v>
      </c>
      <c r="BP26" s="11">
        <f t="shared" si="8"/>
        <v>1.9284601530560948</v>
      </c>
      <c r="BQ26" s="11">
        <f t="shared" si="9"/>
        <v>1.9477447545866557</v>
      </c>
      <c r="BR26" s="11">
        <f t="shared" si="10"/>
        <v>1.9672222021325223</v>
      </c>
      <c r="BS26" s="11">
        <f t="shared" si="11"/>
        <v>1.9868944241538475</v>
      </c>
      <c r="BT26" s="11">
        <f t="shared" si="12"/>
        <v>2.006763368395386</v>
      </c>
    </row>
    <row r="27" spans="1:72">
      <c r="A27" s="301"/>
      <c r="B27" s="11">
        <v>1</v>
      </c>
      <c r="C27" s="11">
        <f t="shared" si="0"/>
        <v>1.01</v>
      </c>
      <c r="D27" s="11">
        <f t="shared" si="18"/>
        <v>1.0201</v>
      </c>
      <c r="E27" s="11">
        <f t="shared" si="18"/>
        <v>1.0303009999999999</v>
      </c>
      <c r="F27" s="11">
        <f t="shared" si="18"/>
        <v>1.04060401</v>
      </c>
      <c r="G27" s="11">
        <f t="shared" si="18"/>
        <v>1.0510100500999999</v>
      </c>
      <c r="H27" s="11">
        <f t="shared" si="18"/>
        <v>1.0615201506009999</v>
      </c>
      <c r="I27" s="11">
        <f t="shared" si="18"/>
        <v>1.0721353521070098</v>
      </c>
      <c r="J27" s="12">
        <f t="shared" si="18"/>
        <v>1.08285670562808</v>
      </c>
      <c r="K27" s="11">
        <f t="shared" si="18"/>
        <v>1.0936852726843609</v>
      </c>
      <c r="L27" s="11">
        <f t="shared" si="18"/>
        <v>1.1046221254112045</v>
      </c>
      <c r="M27" s="11">
        <f t="shared" si="18"/>
        <v>1.1156683466653166</v>
      </c>
      <c r="N27" s="11">
        <f t="shared" si="18"/>
        <v>1.1268250301319698</v>
      </c>
      <c r="O27" s="11">
        <f t="shared" si="18"/>
        <v>1.1380932804332895</v>
      </c>
      <c r="P27" s="11">
        <f t="shared" si="18"/>
        <v>1.1494742132376223</v>
      </c>
      <c r="Q27" s="11">
        <f t="shared" si="18"/>
        <v>1.1609689553699987</v>
      </c>
      <c r="R27" s="11">
        <f t="shared" si="18"/>
        <v>1.1725786449236986</v>
      </c>
      <c r="S27" s="11">
        <f t="shared" si="18"/>
        <v>1.1843044313729356</v>
      </c>
      <c r="T27" s="11">
        <f t="shared" si="18"/>
        <v>1.196147475686665</v>
      </c>
      <c r="U27" s="11">
        <f t="shared" si="18"/>
        <v>1.2081089504435316</v>
      </c>
      <c r="V27" s="11">
        <f t="shared" si="18"/>
        <v>1.220190039947967</v>
      </c>
      <c r="W27" s="11">
        <f t="shared" si="18"/>
        <v>1.2323919403474468</v>
      </c>
      <c r="X27" s="11">
        <f t="shared" si="18"/>
        <v>1.2447158597509214</v>
      </c>
      <c r="Y27" s="11">
        <f t="shared" si="18"/>
        <v>1.2571630183484306</v>
      </c>
      <c r="Z27" s="11">
        <f t="shared" si="18"/>
        <v>1.269734648531915</v>
      </c>
      <c r="AA27" s="11">
        <f t="shared" si="18"/>
        <v>1.282431995017234</v>
      </c>
      <c r="AB27" s="11">
        <f t="shared" si="18"/>
        <v>1.2952563149674063</v>
      </c>
      <c r="AC27" s="11">
        <f t="shared" si="18"/>
        <v>1.3082088781170804</v>
      </c>
      <c r="AD27" s="11">
        <f t="shared" si="18"/>
        <v>1.3212909668982513</v>
      </c>
      <c r="AE27" s="11">
        <f t="shared" si="18"/>
        <v>1.3345038765672339</v>
      </c>
      <c r="AF27" s="11">
        <f t="shared" si="18"/>
        <v>1.3478489153329063</v>
      </c>
      <c r="AG27" s="11">
        <f t="shared" si="18"/>
        <v>1.3613274044862353</v>
      </c>
      <c r="AH27" s="11">
        <f t="shared" si="18"/>
        <v>1.3749406785310978</v>
      </c>
      <c r="AI27" s="11">
        <f t="shared" si="18"/>
        <v>1.3886900853164088</v>
      </c>
      <c r="AJ27" s="11">
        <f t="shared" si="18"/>
        <v>1.4025769861695729</v>
      </c>
      <c r="AK27" s="11">
        <f t="shared" si="18"/>
        <v>1.4166027560312686</v>
      </c>
      <c r="AL27" s="11">
        <f t="shared" si="18"/>
        <v>1.4307687835915812</v>
      </c>
      <c r="AM27" s="11">
        <f t="shared" si="18"/>
        <v>1.4450764714274971</v>
      </c>
      <c r="AN27" s="11">
        <f t="shared" si="18"/>
        <v>1.4595272361417722</v>
      </c>
      <c r="AO27" s="11">
        <f t="shared" ref="D27:BI32" si="19">AN27*1.01</f>
        <v>1.4741225085031899</v>
      </c>
      <c r="AP27" s="11">
        <f t="shared" si="19"/>
        <v>1.4888637335882218</v>
      </c>
      <c r="AQ27" s="11">
        <f t="shared" si="19"/>
        <v>1.5037523709241041</v>
      </c>
      <c r="AR27" s="11">
        <f t="shared" si="19"/>
        <v>1.5187898946333451</v>
      </c>
      <c r="AS27" s="11">
        <f t="shared" si="19"/>
        <v>1.5339777935796786</v>
      </c>
      <c r="AT27" s="11">
        <f t="shared" si="19"/>
        <v>1.5493175715154754</v>
      </c>
      <c r="AU27" s="11">
        <f t="shared" si="19"/>
        <v>1.5648107472306303</v>
      </c>
      <c r="AV27" s="11">
        <f t="shared" si="19"/>
        <v>1.5804588547029366</v>
      </c>
      <c r="AW27" s="11">
        <f t="shared" si="19"/>
        <v>1.5962634432499661</v>
      </c>
      <c r="AX27" s="11">
        <f t="shared" si="19"/>
        <v>1.6122260776824657</v>
      </c>
      <c r="AY27" s="11">
        <f t="shared" si="19"/>
        <v>1.6283483384592905</v>
      </c>
      <c r="AZ27" s="11">
        <f t="shared" si="19"/>
        <v>1.6446318218438833</v>
      </c>
      <c r="BA27" s="11">
        <f t="shared" si="19"/>
        <v>1.6610781400623222</v>
      </c>
      <c r="BB27" s="11">
        <f t="shared" si="19"/>
        <v>1.6776889214629456</v>
      </c>
      <c r="BC27" s="11">
        <f t="shared" si="19"/>
        <v>1.694465810677575</v>
      </c>
      <c r="BD27" s="11">
        <f t="shared" si="19"/>
        <v>1.7114104687843508</v>
      </c>
      <c r="BE27" s="11">
        <f t="shared" si="19"/>
        <v>1.7285245734721943</v>
      </c>
      <c r="BF27" s="11">
        <f t="shared" si="19"/>
        <v>1.7458098192069162</v>
      </c>
      <c r="BG27" s="11">
        <f t="shared" si="19"/>
        <v>1.7632679173989854</v>
      </c>
      <c r="BH27" s="11">
        <f t="shared" si="19"/>
        <v>1.7809005965729752</v>
      </c>
      <c r="BI27" s="11">
        <f t="shared" si="19"/>
        <v>1.798709602538705</v>
      </c>
      <c r="BJ27" s="11">
        <f t="shared" si="2"/>
        <v>1.8166966985640922</v>
      </c>
      <c r="BK27" s="11">
        <f t="shared" si="3"/>
        <v>1.8348636655497332</v>
      </c>
      <c r="BL27" s="11">
        <f t="shared" si="4"/>
        <v>1.8532123022052305</v>
      </c>
      <c r="BM27" s="11">
        <f t="shared" si="5"/>
        <v>1.8717444252272828</v>
      </c>
      <c r="BN27" s="11">
        <f t="shared" si="6"/>
        <v>1.8904618694795556</v>
      </c>
      <c r="BO27" s="11">
        <f t="shared" si="7"/>
        <v>1.9093664881743513</v>
      </c>
      <c r="BP27" s="11">
        <f t="shared" si="8"/>
        <v>1.9284601530560948</v>
      </c>
      <c r="BQ27" s="11">
        <f t="shared" si="9"/>
        <v>1.9477447545866557</v>
      </c>
      <c r="BR27" s="11">
        <f t="shared" si="10"/>
        <v>1.9672222021325223</v>
      </c>
      <c r="BS27" s="11">
        <f t="shared" si="11"/>
        <v>1.9868944241538475</v>
      </c>
      <c r="BT27" s="11">
        <f t="shared" si="12"/>
        <v>2.006763368395386</v>
      </c>
    </row>
    <row r="28" spans="1:72">
      <c r="A28" s="16"/>
      <c r="B28" s="11">
        <v>1</v>
      </c>
      <c r="C28" s="11">
        <f t="shared" si="0"/>
        <v>1.01</v>
      </c>
      <c r="D28" s="11">
        <f t="shared" si="19"/>
        <v>1.0201</v>
      </c>
      <c r="E28" s="11">
        <f t="shared" si="19"/>
        <v>1.0303009999999999</v>
      </c>
      <c r="F28" s="11">
        <f t="shared" si="19"/>
        <v>1.04060401</v>
      </c>
      <c r="G28" s="11">
        <f t="shared" si="19"/>
        <v>1.0510100500999999</v>
      </c>
      <c r="H28" s="11">
        <f t="shared" si="19"/>
        <v>1.0615201506009999</v>
      </c>
      <c r="I28" s="11">
        <f t="shared" si="19"/>
        <v>1.0721353521070098</v>
      </c>
      <c r="J28" s="12">
        <f t="shared" si="19"/>
        <v>1.08285670562808</v>
      </c>
      <c r="K28" s="11">
        <f t="shared" si="19"/>
        <v>1.0936852726843609</v>
      </c>
      <c r="L28" s="11">
        <f t="shared" si="19"/>
        <v>1.1046221254112045</v>
      </c>
      <c r="M28" s="11">
        <f t="shared" si="19"/>
        <v>1.1156683466653166</v>
      </c>
      <c r="N28" s="11">
        <f t="shared" si="19"/>
        <v>1.1268250301319698</v>
      </c>
      <c r="O28" s="11">
        <f t="shared" si="19"/>
        <v>1.1380932804332895</v>
      </c>
      <c r="P28" s="11">
        <f t="shared" si="19"/>
        <v>1.1494742132376223</v>
      </c>
      <c r="Q28" s="11">
        <f t="shared" si="19"/>
        <v>1.1609689553699987</v>
      </c>
      <c r="R28" s="11">
        <f t="shared" si="19"/>
        <v>1.1725786449236986</v>
      </c>
      <c r="S28" s="11">
        <f t="shared" si="19"/>
        <v>1.1843044313729356</v>
      </c>
      <c r="T28" s="11">
        <f t="shared" si="19"/>
        <v>1.196147475686665</v>
      </c>
      <c r="U28" s="11">
        <f t="shared" si="19"/>
        <v>1.2081089504435316</v>
      </c>
      <c r="V28" s="11">
        <f t="shared" si="19"/>
        <v>1.220190039947967</v>
      </c>
      <c r="W28" s="11">
        <f t="shared" si="19"/>
        <v>1.2323919403474468</v>
      </c>
      <c r="X28" s="11">
        <f t="shared" si="19"/>
        <v>1.2447158597509214</v>
      </c>
      <c r="Y28" s="11">
        <f t="shared" si="19"/>
        <v>1.2571630183484306</v>
      </c>
      <c r="Z28" s="11">
        <f t="shared" si="19"/>
        <v>1.269734648531915</v>
      </c>
      <c r="AA28" s="11">
        <f t="shared" si="19"/>
        <v>1.282431995017234</v>
      </c>
      <c r="AB28" s="11">
        <f t="shared" si="19"/>
        <v>1.2952563149674063</v>
      </c>
      <c r="AC28" s="11">
        <f t="shared" si="19"/>
        <v>1.3082088781170804</v>
      </c>
      <c r="AD28" s="11">
        <f t="shared" si="19"/>
        <v>1.3212909668982513</v>
      </c>
      <c r="AE28" s="11">
        <f t="shared" si="19"/>
        <v>1.3345038765672339</v>
      </c>
      <c r="AF28" s="11">
        <f t="shared" si="19"/>
        <v>1.3478489153329063</v>
      </c>
      <c r="AG28" s="11">
        <f t="shared" si="19"/>
        <v>1.3613274044862353</v>
      </c>
      <c r="AH28" s="11">
        <f t="shared" si="19"/>
        <v>1.3749406785310978</v>
      </c>
      <c r="AI28" s="11">
        <f t="shared" si="19"/>
        <v>1.3886900853164088</v>
      </c>
      <c r="AJ28" s="11">
        <f t="shared" si="19"/>
        <v>1.4025769861695729</v>
      </c>
      <c r="AK28" s="11">
        <f t="shared" si="19"/>
        <v>1.4166027560312686</v>
      </c>
      <c r="AL28" s="11">
        <f t="shared" si="19"/>
        <v>1.4307687835915812</v>
      </c>
      <c r="AM28" s="11">
        <f t="shared" si="19"/>
        <v>1.4450764714274971</v>
      </c>
      <c r="AN28" s="11">
        <f t="shared" si="19"/>
        <v>1.4595272361417722</v>
      </c>
      <c r="AO28" s="11">
        <f t="shared" si="19"/>
        <v>1.4741225085031899</v>
      </c>
      <c r="AP28" s="11">
        <f t="shared" si="19"/>
        <v>1.4888637335882218</v>
      </c>
      <c r="AQ28" s="11">
        <f t="shared" si="19"/>
        <v>1.5037523709241041</v>
      </c>
      <c r="AR28" s="11">
        <f t="shared" si="19"/>
        <v>1.5187898946333451</v>
      </c>
      <c r="AS28" s="11">
        <f t="shared" si="19"/>
        <v>1.5339777935796786</v>
      </c>
      <c r="AT28" s="11">
        <f t="shared" si="19"/>
        <v>1.5493175715154754</v>
      </c>
      <c r="AU28" s="11">
        <f t="shared" si="19"/>
        <v>1.5648107472306303</v>
      </c>
      <c r="AV28" s="11">
        <f t="shared" si="19"/>
        <v>1.5804588547029366</v>
      </c>
      <c r="AW28" s="11">
        <f t="shared" si="19"/>
        <v>1.5962634432499661</v>
      </c>
      <c r="AX28" s="11">
        <f t="shared" si="19"/>
        <v>1.6122260776824657</v>
      </c>
      <c r="AY28" s="11">
        <f t="shared" si="19"/>
        <v>1.6283483384592905</v>
      </c>
      <c r="AZ28" s="11">
        <f t="shared" si="19"/>
        <v>1.6446318218438833</v>
      </c>
      <c r="BA28" s="11">
        <f t="shared" si="19"/>
        <v>1.6610781400623222</v>
      </c>
      <c r="BB28" s="11">
        <f t="shared" si="19"/>
        <v>1.6776889214629456</v>
      </c>
      <c r="BC28" s="11">
        <f t="shared" si="19"/>
        <v>1.694465810677575</v>
      </c>
      <c r="BD28" s="11">
        <f t="shared" si="19"/>
        <v>1.7114104687843508</v>
      </c>
      <c r="BE28" s="11">
        <f t="shared" si="19"/>
        <v>1.7285245734721943</v>
      </c>
      <c r="BF28" s="11">
        <f t="shared" si="19"/>
        <v>1.7458098192069162</v>
      </c>
      <c r="BG28" s="11">
        <f t="shared" si="19"/>
        <v>1.7632679173989854</v>
      </c>
      <c r="BH28" s="11">
        <f t="shared" si="19"/>
        <v>1.7809005965729752</v>
      </c>
      <c r="BI28" s="11">
        <f t="shared" si="19"/>
        <v>1.798709602538705</v>
      </c>
      <c r="BJ28" s="11">
        <f t="shared" si="2"/>
        <v>1.8166966985640922</v>
      </c>
      <c r="BK28" s="11">
        <f t="shared" si="3"/>
        <v>1.8348636655497332</v>
      </c>
      <c r="BL28" s="11">
        <f t="shared" si="4"/>
        <v>1.8532123022052305</v>
      </c>
      <c r="BM28" s="11">
        <f t="shared" si="5"/>
        <v>1.8717444252272828</v>
      </c>
      <c r="BN28" s="11">
        <f t="shared" si="6"/>
        <v>1.8904618694795556</v>
      </c>
      <c r="BO28" s="11">
        <f t="shared" si="7"/>
        <v>1.9093664881743513</v>
      </c>
      <c r="BP28" s="11">
        <f t="shared" si="8"/>
        <v>1.9284601530560948</v>
      </c>
      <c r="BQ28" s="11">
        <f t="shared" si="9"/>
        <v>1.9477447545866557</v>
      </c>
      <c r="BR28" s="11">
        <f t="shared" si="10"/>
        <v>1.9672222021325223</v>
      </c>
      <c r="BS28" s="11">
        <f t="shared" si="11"/>
        <v>1.9868944241538475</v>
      </c>
      <c r="BT28" s="11">
        <f t="shared" si="12"/>
        <v>2.006763368395386</v>
      </c>
    </row>
    <row r="29" spans="1:72">
      <c r="A29" s="16"/>
      <c r="B29" s="11">
        <v>1</v>
      </c>
      <c r="C29" s="11">
        <f t="shared" si="0"/>
        <v>1.01</v>
      </c>
      <c r="D29" s="11">
        <f t="shared" si="19"/>
        <v>1.0201</v>
      </c>
      <c r="E29" s="11">
        <f t="shared" si="19"/>
        <v>1.0303009999999999</v>
      </c>
      <c r="F29" s="11">
        <f t="shared" si="19"/>
        <v>1.04060401</v>
      </c>
      <c r="G29" s="11">
        <f t="shared" si="19"/>
        <v>1.0510100500999999</v>
      </c>
      <c r="H29" s="11">
        <f t="shared" si="19"/>
        <v>1.0615201506009999</v>
      </c>
      <c r="I29" s="11">
        <f t="shared" si="19"/>
        <v>1.0721353521070098</v>
      </c>
      <c r="J29" s="12">
        <f t="shared" si="19"/>
        <v>1.08285670562808</v>
      </c>
      <c r="K29" s="11">
        <f t="shared" si="19"/>
        <v>1.0936852726843609</v>
      </c>
      <c r="L29" s="11">
        <f t="shared" si="19"/>
        <v>1.1046221254112045</v>
      </c>
      <c r="M29" s="11">
        <f t="shared" si="19"/>
        <v>1.1156683466653166</v>
      </c>
      <c r="N29" s="11">
        <f t="shared" si="19"/>
        <v>1.1268250301319698</v>
      </c>
      <c r="O29" s="11">
        <f t="shared" si="19"/>
        <v>1.1380932804332895</v>
      </c>
      <c r="P29" s="11">
        <f t="shared" si="19"/>
        <v>1.1494742132376223</v>
      </c>
      <c r="Q29" s="11">
        <f t="shared" si="19"/>
        <v>1.1609689553699987</v>
      </c>
      <c r="R29" s="11">
        <f t="shared" si="19"/>
        <v>1.1725786449236986</v>
      </c>
      <c r="S29" s="11">
        <f t="shared" si="19"/>
        <v>1.1843044313729356</v>
      </c>
      <c r="T29" s="11">
        <f t="shared" si="19"/>
        <v>1.196147475686665</v>
      </c>
      <c r="U29" s="11">
        <f t="shared" si="19"/>
        <v>1.2081089504435316</v>
      </c>
      <c r="V29" s="11">
        <f t="shared" si="19"/>
        <v>1.220190039947967</v>
      </c>
      <c r="W29" s="11">
        <f t="shared" si="19"/>
        <v>1.2323919403474468</v>
      </c>
      <c r="X29" s="11">
        <f t="shared" si="19"/>
        <v>1.2447158597509214</v>
      </c>
      <c r="Y29" s="11">
        <f t="shared" si="19"/>
        <v>1.2571630183484306</v>
      </c>
      <c r="Z29" s="11">
        <f t="shared" si="19"/>
        <v>1.269734648531915</v>
      </c>
      <c r="AA29" s="11">
        <f t="shared" si="19"/>
        <v>1.282431995017234</v>
      </c>
      <c r="AB29" s="11">
        <f t="shared" si="19"/>
        <v>1.2952563149674063</v>
      </c>
      <c r="AC29" s="11">
        <f t="shared" si="19"/>
        <v>1.3082088781170804</v>
      </c>
      <c r="AD29" s="11">
        <f t="shared" si="19"/>
        <v>1.3212909668982513</v>
      </c>
      <c r="AE29" s="11">
        <f t="shared" si="19"/>
        <v>1.3345038765672339</v>
      </c>
      <c r="AF29" s="11">
        <f t="shared" si="19"/>
        <v>1.3478489153329063</v>
      </c>
      <c r="AG29" s="11">
        <f t="shared" si="19"/>
        <v>1.3613274044862353</v>
      </c>
      <c r="AH29" s="11">
        <f t="shared" si="19"/>
        <v>1.3749406785310978</v>
      </c>
      <c r="AI29" s="11">
        <f t="shared" si="19"/>
        <v>1.3886900853164088</v>
      </c>
      <c r="AJ29" s="11">
        <f t="shared" si="19"/>
        <v>1.4025769861695729</v>
      </c>
      <c r="AK29" s="11">
        <f t="shared" si="19"/>
        <v>1.4166027560312686</v>
      </c>
      <c r="AL29" s="11">
        <f t="shared" si="19"/>
        <v>1.4307687835915812</v>
      </c>
      <c r="AM29" s="11">
        <f t="shared" si="19"/>
        <v>1.4450764714274971</v>
      </c>
      <c r="AN29" s="11">
        <f t="shared" si="19"/>
        <v>1.4595272361417722</v>
      </c>
      <c r="AO29" s="11">
        <f t="shared" si="19"/>
        <v>1.4741225085031899</v>
      </c>
      <c r="AP29" s="11">
        <f t="shared" si="19"/>
        <v>1.4888637335882218</v>
      </c>
      <c r="AQ29" s="11">
        <f t="shared" si="19"/>
        <v>1.5037523709241041</v>
      </c>
      <c r="AR29" s="11">
        <f t="shared" si="19"/>
        <v>1.5187898946333451</v>
      </c>
      <c r="AS29" s="11">
        <f t="shared" si="19"/>
        <v>1.5339777935796786</v>
      </c>
      <c r="AT29" s="11">
        <f t="shared" si="19"/>
        <v>1.5493175715154754</v>
      </c>
      <c r="AU29" s="11">
        <f t="shared" si="19"/>
        <v>1.5648107472306303</v>
      </c>
      <c r="AV29" s="11">
        <f t="shared" si="19"/>
        <v>1.5804588547029366</v>
      </c>
      <c r="AW29" s="11">
        <f t="shared" si="19"/>
        <v>1.5962634432499661</v>
      </c>
      <c r="AX29" s="11">
        <f t="shared" si="19"/>
        <v>1.6122260776824657</v>
      </c>
      <c r="AY29" s="11">
        <f t="shared" si="19"/>
        <v>1.6283483384592905</v>
      </c>
      <c r="AZ29" s="11">
        <f t="shared" si="19"/>
        <v>1.6446318218438833</v>
      </c>
      <c r="BA29" s="11">
        <f t="shared" si="19"/>
        <v>1.6610781400623222</v>
      </c>
      <c r="BB29" s="11">
        <f t="shared" si="19"/>
        <v>1.6776889214629456</v>
      </c>
      <c r="BC29" s="11">
        <f t="shared" si="19"/>
        <v>1.694465810677575</v>
      </c>
      <c r="BD29" s="11">
        <f t="shared" si="19"/>
        <v>1.7114104687843508</v>
      </c>
      <c r="BE29" s="11">
        <f t="shared" si="19"/>
        <v>1.7285245734721943</v>
      </c>
      <c r="BF29" s="11">
        <f t="shared" si="19"/>
        <v>1.7458098192069162</v>
      </c>
      <c r="BG29" s="11">
        <f t="shared" si="19"/>
        <v>1.7632679173989854</v>
      </c>
      <c r="BH29" s="11">
        <f t="shared" si="19"/>
        <v>1.7809005965729752</v>
      </c>
      <c r="BI29" s="11">
        <f t="shared" si="19"/>
        <v>1.798709602538705</v>
      </c>
      <c r="BJ29" s="11">
        <f t="shared" si="2"/>
        <v>1.8166966985640922</v>
      </c>
      <c r="BK29" s="11">
        <f t="shared" si="3"/>
        <v>1.8348636655497332</v>
      </c>
      <c r="BL29" s="11">
        <f t="shared" si="4"/>
        <v>1.8532123022052305</v>
      </c>
      <c r="BM29" s="11">
        <f t="shared" si="5"/>
        <v>1.8717444252272828</v>
      </c>
      <c r="BN29" s="11">
        <f t="shared" si="6"/>
        <v>1.8904618694795556</v>
      </c>
      <c r="BO29" s="11">
        <f t="shared" si="7"/>
        <v>1.9093664881743513</v>
      </c>
      <c r="BP29" s="11">
        <f t="shared" si="8"/>
        <v>1.9284601530560948</v>
      </c>
      <c r="BQ29" s="11">
        <f t="shared" si="9"/>
        <v>1.9477447545866557</v>
      </c>
      <c r="BR29" s="11">
        <f t="shared" si="10"/>
        <v>1.9672222021325223</v>
      </c>
      <c r="BS29" s="11">
        <f t="shared" si="11"/>
        <v>1.9868944241538475</v>
      </c>
      <c r="BT29" s="11">
        <f t="shared" si="12"/>
        <v>2.006763368395386</v>
      </c>
    </row>
    <row r="30" spans="1:72">
      <c r="A30" s="16"/>
      <c r="B30" s="11">
        <v>1</v>
      </c>
      <c r="C30" s="11">
        <f t="shared" si="0"/>
        <v>1.01</v>
      </c>
      <c r="D30" s="11">
        <f t="shared" si="19"/>
        <v>1.0201</v>
      </c>
      <c r="E30" s="11">
        <f t="shared" si="19"/>
        <v>1.0303009999999999</v>
      </c>
      <c r="F30" s="11">
        <f t="shared" si="19"/>
        <v>1.04060401</v>
      </c>
      <c r="G30" s="11">
        <f t="shared" si="19"/>
        <v>1.0510100500999999</v>
      </c>
      <c r="H30" s="11">
        <f t="shared" si="19"/>
        <v>1.0615201506009999</v>
      </c>
      <c r="I30" s="11">
        <f t="shared" si="19"/>
        <v>1.0721353521070098</v>
      </c>
      <c r="J30" s="12">
        <f t="shared" si="19"/>
        <v>1.08285670562808</v>
      </c>
      <c r="K30" s="11">
        <f t="shared" si="19"/>
        <v>1.0936852726843609</v>
      </c>
      <c r="L30" s="11">
        <f t="shared" si="19"/>
        <v>1.1046221254112045</v>
      </c>
      <c r="M30" s="11">
        <f t="shared" si="19"/>
        <v>1.1156683466653166</v>
      </c>
      <c r="N30" s="11">
        <f t="shared" si="19"/>
        <v>1.1268250301319698</v>
      </c>
      <c r="O30" s="11">
        <f t="shared" si="19"/>
        <v>1.1380932804332895</v>
      </c>
      <c r="P30" s="11">
        <f t="shared" si="19"/>
        <v>1.1494742132376223</v>
      </c>
      <c r="Q30" s="11">
        <f t="shared" si="19"/>
        <v>1.1609689553699987</v>
      </c>
      <c r="R30" s="11">
        <f t="shared" si="19"/>
        <v>1.1725786449236986</v>
      </c>
      <c r="S30" s="11">
        <f t="shared" si="19"/>
        <v>1.1843044313729356</v>
      </c>
      <c r="T30" s="11">
        <f t="shared" si="19"/>
        <v>1.196147475686665</v>
      </c>
      <c r="U30" s="11">
        <f t="shared" si="19"/>
        <v>1.2081089504435316</v>
      </c>
      <c r="V30" s="11">
        <f t="shared" si="19"/>
        <v>1.220190039947967</v>
      </c>
      <c r="W30" s="11">
        <f t="shared" si="19"/>
        <v>1.2323919403474468</v>
      </c>
      <c r="X30" s="11">
        <f t="shared" si="19"/>
        <v>1.2447158597509214</v>
      </c>
      <c r="Y30" s="11">
        <f t="shared" si="19"/>
        <v>1.2571630183484306</v>
      </c>
      <c r="Z30" s="11">
        <f t="shared" si="19"/>
        <v>1.269734648531915</v>
      </c>
      <c r="AA30" s="11">
        <f t="shared" si="19"/>
        <v>1.282431995017234</v>
      </c>
      <c r="AB30" s="11">
        <f t="shared" si="19"/>
        <v>1.2952563149674063</v>
      </c>
      <c r="AC30" s="11">
        <f t="shared" si="19"/>
        <v>1.3082088781170804</v>
      </c>
      <c r="AD30" s="11">
        <f t="shared" si="19"/>
        <v>1.3212909668982513</v>
      </c>
      <c r="AE30" s="11">
        <f t="shared" si="19"/>
        <v>1.3345038765672339</v>
      </c>
      <c r="AF30" s="11">
        <f t="shared" si="19"/>
        <v>1.3478489153329063</v>
      </c>
      <c r="AG30" s="11">
        <f t="shared" si="19"/>
        <v>1.3613274044862353</v>
      </c>
      <c r="AH30" s="11">
        <f t="shared" si="19"/>
        <v>1.3749406785310978</v>
      </c>
      <c r="AI30" s="11">
        <f t="shared" si="19"/>
        <v>1.3886900853164088</v>
      </c>
      <c r="AJ30" s="11">
        <f t="shared" si="19"/>
        <v>1.4025769861695729</v>
      </c>
      <c r="AK30" s="11">
        <f t="shared" si="19"/>
        <v>1.4166027560312686</v>
      </c>
      <c r="AL30" s="11">
        <f t="shared" si="19"/>
        <v>1.4307687835915812</v>
      </c>
      <c r="AM30" s="11">
        <f t="shared" si="19"/>
        <v>1.4450764714274971</v>
      </c>
      <c r="AN30" s="11">
        <f t="shared" si="19"/>
        <v>1.4595272361417722</v>
      </c>
      <c r="AO30" s="11">
        <f t="shared" si="19"/>
        <v>1.4741225085031899</v>
      </c>
      <c r="AP30" s="11">
        <f t="shared" si="19"/>
        <v>1.4888637335882218</v>
      </c>
      <c r="AQ30" s="11">
        <f t="shared" si="19"/>
        <v>1.5037523709241041</v>
      </c>
      <c r="AR30" s="11">
        <f t="shared" si="19"/>
        <v>1.5187898946333451</v>
      </c>
      <c r="AS30" s="11">
        <f t="shared" si="19"/>
        <v>1.5339777935796786</v>
      </c>
      <c r="AT30" s="11">
        <f t="shared" si="19"/>
        <v>1.5493175715154754</v>
      </c>
      <c r="AU30" s="11">
        <f t="shared" si="19"/>
        <v>1.5648107472306303</v>
      </c>
      <c r="AV30" s="11">
        <f t="shared" si="19"/>
        <v>1.5804588547029366</v>
      </c>
      <c r="AW30" s="11">
        <f t="shared" si="19"/>
        <v>1.5962634432499661</v>
      </c>
      <c r="AX30" s="11">
        <f t="shared" si="19"/>
        <v>1.6122260776824657</v>
      </c>
      <c r="AY30" s="11">
        <f t="shared" si="19"/>
        <v>1.6283483384592905</v>
      </c>
      <c r="AZ30" s="11">
        <f t="shared" si="19"/>
        <v>1.6446318218438833</v>
      </c>
      <c r="BA30" s="11">
        <f t="shared" si="19"/>
        <v>1.6610781400623222</v>
      </c>
      <c r="BB30" s="11">
        <f t="shared" si="19"/>
        <v>1.6776889214629456</v>
      </c>
      <c r="BC30" s="11">
        <f t="shared" si="19"/>
        <v>1.694465810677575</v>
      </c>
      <c r="BD30" s="11">
        <f t="shared" si="19"/>
        <v>1.7114104687843508</v>
      </c>
      <c r="BE30" s="11">
        <f t="shared" si="19"/>
        <v>1.7285245734721943</v>
      </c>
      <c r="BF30" s="11">
        <f t="shared" si="19"/>
        <v>1.7458098192069162</v>
      </c>
      <c r="BG30" s="11">
        <f t="shared" si="19"/>
        <v>1.7632679173989854</v>
      </c>
      <c r="BH30" s="11">
        <f t="shared" si="19"/>
        <v>1.7809005965729752</v>
      </c>
      <c r="BI30" s="11">
        <f t="shared" si="19"/>
        <v>1.798709602538705</v>
      </c>
      <c r="BJ30" s="11">
        <f t="shared" si="2"/>
        <v>1.8166966985640922</v>
      </c>
      <c r="BK30" s="11">
        <f t="shared" si="3"/>
        <v>1.8348636655497332</v>
      </c>
      <c r="BL30" s="11">
        <f t="shared" si="4"/>
        <v>1.8532123022052305</v>
      </c>
      <c r="BM30" s="11">
        <f t="shared" si="5"/>
        <v>1.8717444252272828</v>
      </c>
      <c r="BN30" s="11">
        <f t="shared" si="6"/>
        <v>1.8904618694795556</v>
      </c>
      <c r="BO30" s="11">
        <f t="shared" si="7"/>
        <v>1.9093664881743513</v>
      </c>
      <c r="BP30" s="11">
        <f t="shared" si="8"/>
        <v>1.9284601530560948</v>
      </c>
      <c r="BQ30" s="11">
        <f t="shared" si="9"/>
        <v>1.9477447545866557</v>
      </c>
      <c r="BR30" s="11">
        <f t="shared" si="10"/>
        <v>1.9672222021325223</v>
      </c>
      <c r="BS30" s="11">
        <f t="shared" si="11"/>
        <v>1.9868944241538475</v>
      </c>
      <c r="BT30" s="11">
        <f t="shared" si="12"/>
        <v>2.006763368395386</v>
      </c>
    </row>
    <row r="31" spans="1:72">
      <c r="A31" s="16"/>
      <c r="B31" s="11">
        <v>1</v>
      </c>
      <c r="C31" s="11">
        <f t="shared" si="0"/>
        <v>1.01</v>
      </c>
      <c r="D31" s="11">
        <f t="shared" si="19"/>
        <v>1.0201</v>
      </c>
      <c r="E31" s="11">
        <f t="shared" si="19"/>
        <v>1.0303009999999999</v>
      </c>
      <c r="F31" s="11">
        <f t="shared" si="19"/>
        <v>1.04060401</v>
      </c>
      <c r="G31" s="11">
        <f t="shared" si="19"/>
        <v>1.0510100500999999</v>
      </c>
      <c r="H31" s="11">
        <f t="shared" si="19"/>
        <v>1.0615201506009999</v>
      </c>
      <c r="I31" s="11">
        <f t="shared" si="19"/>
        <v>1.0721353521070098</v>
      </c>
      <c r="J31" s="12">
        <f t="shared" si="19"/>
        <v>1.08285670562808</v>
      </c>
      <c r="K31" s="11">
        <f t="shared" si="19"/>
        <v>1.0936852726843609</v>
      </c>
      <c r="L31" s="11">
        <f t="shared" si="19"/>
        <v>1.1046221254112045</v>
      </c>
      <c r="M31" s="11">
        <f t="shared" si="19"/>
        <v>1.1156683466653166</v>
      </c>
      <c r="N31" s="11">
        <f t="shared" si="19"/>
        <v>1.1268250301319698</v>
      </c>
      <c r="O31" s="11">
        <f t="shared" si="19"/>
        <v>1.1380932804332895</v>
      </c>
      <c r="P31" s="11">
        <f t="shared" si="19"/>
        <v>1.1494742132376223</v>
      </c>
      <c r="Q31" s="11">
        <f t="shared" si="19"/>
        <v>1.1609689553699987</v>
      </c>
      <c r="R31" s="11">
        <f t="shared" si="19"/>
        <v>1.1725786449236986</v>
      </c>
      <c r="S31" s="11">
        <f t="shared" si="19"/>
        <v>1.1843044313729356</v>
      </c>
      <c r="T31" s="11">
        <f t="shared" si="19"/>
        <v>1.196147475686665</v>
      </c>
      <c r="U31" s="11">
        <f t="shared" si="19"/>
        <v>1.2081089504435316</v>
      </c>
      <c r="V31" s="11">
        <f t="shared" si="19"/>
        <v>1.220190039947967</v>
      </c>
      <c r="W31" s="11">
        <f t="shared" si="19"/>
        <v>1.2323919403474468</v>
      </c>
      <c r="X31" s="11">
        <f t="shared" si="19"/>
        <v>1.2447158597509214</v>
      </c>
      <c r="Y31" s="11">
        <f t="shared" si="19"/>
        <v>1.2571630183484306</v>
      </c>
      <c r="Z31" s="11">
        <f t="shared" si="19"/>
        <v>1.269734648531915</v>
      </c>
      <c r="AA31" s="11">
        <f t="shared" si="19"/>
        <v>1.282431995017234</v>
      </c>
      <c r="AB31" s="11">
        <f t="shared" si="19"/>
        <v>1.2952563149674063</v>
      </c>
      <c r="AC31" s="11">
        <f t="shared" si="19"/>
        <v>1.3082088781170804</v>
      </c>
      <c r="AD31" s="11">
        <f t="shared" si="19"/>
        <v>1.3212909668982513</v>
      </c>
      <c r="AE31" s="11">
        <f t="shared" si="19"/>
        <v>1.3345038765672339</v>
      </c>
      <c r="AF31" s="11">
        <f t="shared" si="19"/>
        <v>1.3478489153329063</v>
      </c>
      <c r="AG31" s="11">
        <f t="shared" si="19"/>
        <v>1.3613274044862353</v>
      </c>
      <c r="AH31" s="11">
        <f t="shared" si="19"/>
        <v>1.3749406785310978</v>
      </c>
      <c r="AI31" s="11">
        <f t="shared" si="19"/>
        <v>1.3886900853164088</v>
      </c>
      <c r="AJ31" s="11">
        <f t="shared" si="19"/>
        <v>1.4025769861695729</v>
      </c>
      <c r="AK31" s="11">
        <f t="shared" si="19"/>
        <v>1.4166027560312686</v>
      </c>
      <c r="AL31" s="11">
        <f t="shared" si="19"/>
        <v>1.4307687835915812</v>
      </c>
      <c r="AM31" s="11">
        <f t="shared" si="19"/>
        <v>1.4450764714274971</v>
      </c>
      <c r="AN31" s="11">
        <f t="shared" si="19"/>
        <v>1.4595272361417722</v>
      </c>
      <c r="AO31" s="11">
        <f t="shared" si="19"/>
        <v>1.4741225085031899</v>
      </c>
      <c r="AP31" s="11">
        <f t="shared" si="19"/>
        <v>1.4888637335882218</v>
      </c>
      <c r="AQ31" s="11">
        <f t="shared" si="19"/>
        <v>1.5037523709241041</v>
      </c>
      <c r="AR31" s="11">
        <f t="shared" si="19"/>
        <v>1.5187898946333451</v>
      </c>
      <c r="AS31" s="11">
        <f t="shared" si="19"/>
        <v>1.5339777935796786</v>
      </c>
      <c r="AT31" s="11">
        <f t="shared" si="19"/>
        <v>1.5493175715154754</v>
      </c>
      <c r="AU31" s="11">
        <f t="shared" si="19"/>
        <v>1.5648107472306303</v>
      </c>
      <c r="AV31" s="11">
        <f t="shared" si="19"/>
        <v>1.5804588547029366</v>
      </c>
      <c r="AW31" s="11">
        <f t="shared" si="19"/>
        <v>1.5962634432499661</v>
      </c>
      <c r="AX31" s="11">
        <f t="shared" si="19"/>
        <v>1.6122260776824657</v>
      </c>
      <c r="AY31" s="11">
        <f t="shared" si="19"/>
        <v>1.6283483384592905</v>
      </c>
      <c r="AZ31" s="11">
        <f t="shared" si="19"/>
        <v>1.6446318218438833</v>
      </c>
      <c r="BA31" s="11">
        <f t="shared" si="19"/>
        <v>1.6610781400623222</v>
      </c>
      <c r="BB31" s="11">
        <f t="shared" si="19"/>
        <v>1.6776889214629456</v>
      </c>
      <c r="BC31" s="11">
        <f t="shared" si="19"/>
        <v>1.694465810677575</v>
      </c>
      <c r="BD31" s="11">
        <f t="shared" si="19"/>
        <v>1.7114104687843508</v>
      </c>
      <c r="BE31" s="11">
        <f t="shared" si="19"/>
        <v>1.7285245734721943</v>
      </c>
      <c r="BF31" s="11">
        <f t="shared" si="19"/>
        <v>1.7458098192069162</v>
      </c>
      <c r="BG31" s="11">
        <f t="shared" si="19"/>
        <v>1.7632679173989854</v>
      </c>
      <c r="BH31" s="11">
        <f t="shared" si="19"/>
        <v>1.7809005965729752</v>
      </c>
      <c r="BI31" s="11">
        <f t="shared" si="19"/>
        <v>1.798709602538705</v>
      </c>
      <c r="BJ31" s="11">
        <f t="shared" si="2"/>
        <v>1.8166966985640922</v>
      </c>
      <c r="BK31" s="11">
        <f t="shared" si="3"/>
        <v>1.8348636655497332</v>
      </c>
      <c r="BL31" s="11">
        <f t="shared" si="4"/>
        <v>1.8532123022052305</v>
      </c>
      <c r="BM31" s="11">
        <f t="shared" si="5"/>
        <v>1.8717444252272828</v>
      </c>
      <c r="BN31" s="11">
        <f t="shared" si="6"/>
        <v>1.8904618694795556</v>
      </c>
      <c r="BO31" s="11">
        <f t="shared" si="7"/>
        <v>1.9093664881743513</v>
      </c>
      <c r="BP31" s="11">
        <f t="shared" si="8"/>
        <v>1.9284601530560948</v>
      </c>
      <c r="BQ31" s="11">
        <f t="shared" si="9"/>
        <v>1.9477447545866557</v>
      </c>
      <c r="BR31" s="11">
        <f t="shared" si="10"/>
        <v>1.9672222021325223</v>
      </c>
      <c r="BS31" s="11">
        <f t="shared" si="11"/>
        <v>1.9868944241538475</v>
      </c>
      <c r="BT31" s="11">
        <f t="shared" si="12"/>
        <v>2.006763368395386</v>
      </c>
    </row>
    <row r="32" spans="1:72">
      <c r="A32" s="16"/>
      <c r="B32" s="11">
        <v>1</v>
      </c>
      <c r="C32" s="11">
        <f t="shared" si="0"/>
        <v>1.01</v>
      </c>
      <c r="D32" s="11">
        <f t="shared" si="19"/>
        <v>1.0201</v>
      </c>
      <c r="E32" s="11">
        <f t="shared" si="19"/>
        <v>1.0303009999999999</v>
      </c>
      <c r="F32" s="11">
        <f t="shared" ref="D32:BI36" si="20">E32*1.01</f>
        <v>1.04060401</v>
      </c>
      <c r="G32" s="11">
        <f t="shared" si="20"/>
        <v>1.0510100500999999</v>
      </c>
      <c r="H32" s="11">
        <f t="shared" si="20"/>
        <v>1.0615201506009999</v>
      </c>
      <c r="I32" s="11">
        <f t="shared" si="20"/>
        <v>1.0721353521070098</v>
      </c>
      <c r="J32" s="12">
        <f t="shared" si="20"/>
        <v>1.08285670562808</v>
      </c>
      <c r="K32" s="11">
        <f t="shared" si="20"/>
        <v>1.0936852726843609</v>
      </c>
      <c r="L32" s="11">
        <f t="shared" si="20"/>
        <v>1.1046221254112045</v>
      </c>
      <c r="M32" s="11">
        <f t="shared" si="20"/>
        <v>1.1156683466653166</v>
      </c>
      <c r="N32" s="11">
        <f t="shared" si="20"/>
        <v>1.1268250301319698</v>
      </c>
      <c r="O32" s="11">
        <f t="shared" si="20"/>
        <v>1.1380932804332895</v>
      </c>
      <c r="P32" s="11">
        <f t="shared" si="20"/>
        <v>1.1494742132376223</v>
      </c>
      <c r="Q32" s="11">
        <f t="shared" si="20"/>
        <v>1.1609689553699987</v>
      </c>
      <c r="R32" s="11">
        <f t="shared" si="20"/>
        <v>1.1725786449236986</v>
      </c>
      <c r="S32" s="11">
        <f t="shared" si="20"/>
        <v>1.1843044313729356</v>
      </c>
      <c r="T32" s="11">
        <f t="shared" si="20"/>
        <v>1.196147475686665</v>
      </c>
      <c r="U32" s="11">
        <f t="shared" si="20"/>
        <v>1.2081089504435316</v>
      </c>
      <c r="V32" s="11">
        <f t="shared" si="20"/>
        <v>1.220190039947967</v>
      </c>
      <c r="W32" s="11">
        <f t="shared" si="20"/>
        <v>1.2323919403474468</v>
      </c>
      <c r="X32" s="11">
        <f t="shared" si="20"/>
        <v>1.2447158597509214</v>
      </c>
      <c r="Y32" s="11">
        <f t="shared" si="20"/>
        <v>1.2571630183484306</v>
      </c>
      <c r="Z32" s="11">
        <f t="shared" si="20"/>
        <v>1.269734648531915</v>
      </c>
      <c r="AA32" s="11">
        <f t="shared" si="20"/>
        <v>1.282431995017234</v>
      </c>
      <c r="AB32" s="11">
        <f t="shared" si="20"/>
        <v>1.2952563149674063</v>
      </c>
      <c r="AC32" s="11">
        <f t="shared" si="20"/>
        <v>1.3082088781170804</v>
      </c>
      <c r="AD32" s="11">
        <f t="shared" si="20"/>
        <v>1.3212909668982513</v>
      </c>
      <c r="AE32" s="11">
        <f t="shared" si="20"/>
        <v>1.3345038765672339</v>
      </c>
      <c r="AF32" s="11">
        <f t="shared" si="20"/>
        <v>1.3478489153329063</v>
      </c>
      <c r="AG32" s="11">
        <f t="shared" si="20"/>
        <v>1.3613274044862353</v>
      </c>
      <c r="AH32" s="11">
        <f t="shared" si="20"/>
        <v>1.3749406785310978</v>
      </c>
      <c r="AI32" s="11">
        <f t="shared" si="20"/>
        <v>1.3886900853164088</v>
      </c>
      <c r="AJ32" s="11">
        <f t="shared" si="20"/>
        <v>1.4025769861695729</v>
      </c>
      <c r="AK32" s="11">
        <f t="shared" si="20"/>
        <v>1.4166027560312686</v>
      </c>
      <c r="AL32" s="11">
        <f t="shared" si="20"/>
        <v>1.4307687835915812</v>
      </c>
      <c r="AM32" s="11">
        <f t="shared" si="20"/>
        <v>1.4450764714274971</v>
      </c>
      <c r="AN32" s="11">
        <f t="shared" si="20"/>
        <v>1.4595272361417722</v>
      </c>
      <c r="AO32" s="11">
        <f t="shared" si="20"/>
        <v>1.4741225085031899</v>
      </c>
      <c r="AP32" s="11">
        <f t="shared" si="20"/>
        <v>1.4888637335882218</v>
      </c>
      <c r="AQ32" s="11">
        <f t="shared" si="20"/>
        <v>1.5037523709241041</v>
      </c>
      <c r="AR32" s="11">
        <f t="shared" si="20"/>
        <v>1.5187898946333451</v>
      </c>
      <c r="AS32" s="11">
        <f t="shared" si="20"/>
        <v>1.5339777935796786</v>
      </c>
      <c r="AT32" s="11">
        <f t="shared" si="20"/>
        <v>1.5493175715154754</v>
      </c>
      <c r="AU32" s="11">
        <f t="shared" si="20"/>
        <v>1.5648107472306303</v>
      </c>
      <c r="AV32" s="11">
        <f t="shared" si="20"/>
        <v>1.5804588547029366</v>
      </c>
      <c r="AW32" s="11">
        <f t="shared" si="20"/>
        <v>1.5962634432499661</v>
      </c>
      <c r="AX32" s="11">
        <f t="shared" si="20"/>
        <v>1.6122260776824657</v>
      </c>
      <c r="AY32" s="11">
        <f t="shared" si="20"/>
        <v>1.6283483384592905</v>
      </c>
      <c r="AZ32" s="11">
        <f t="shared" si="20"/>
        <v>1.6446318218438833</v>
      </c>
      <c r="BA32" s="11">
        <f t="shared" si="20"/>
        <v>1.6610781400623222</v>
      </c>
      <c r="BB32" s="11">
        <f t="shared" si="20"/>
        <v>1.6776889214629456</v>
      </c>
      <c r="BC32" s="11">
        <f t="shared" si="20"/>
        <v>1.694465810677575</v>
      </c>
      <c r="BD32" s="11">
        <f t="shared" si="20"/>
        <v>1.7114104687843508</v>
      </c>
      <c r="BE32" s="11">
        <f t="shared" si="20"/>
        <v>1.7285245734721943</v>
      </c>
      <c r="BF32" s="11">
        <f t="shared" si="20"/>
        <v>1.7458098192069162</v>
      </c>
      <c r="BG32" s="11">
        <f t="shared" si="20"/>
        <v>1.7632679173989854</v>
      </c>
      <c r="BH32" s="11">
        <f t="shared" si="20"/>
        <v>1.7809005965729752</v>
      </c>
      <c r="BI32" s="11">
        <f t="shared" si="20"/>
        <v>1.798709602538705</v>
      </c>
      <c r="BJ32" s="11">
        <f t="shared" si="2"/>
        <v>1.8166966985640922</v>
      </c>
      <c r="BK32" s="11">
        <f t="shared" si="3"/>
        <v>1.8348636655497332</v>
      </c>
      <c r="BL32" s="11">
        <f t="shared" si="4"/>
        <v>1.8532123022052305</v>
      </c>
      <c r="BM32" s="11">
        <f t="shared" si="5"/>
        <v>1.8717444252272828</v>
      </c>
      <c r="BN32" s="11">
        <f t="shared" si="6"/>
        <v>1.8904618694795556</v>
      </c>
      <c r="BO32" s="11">
        <f t="shared" si="7"/>
        <v>1.9093664881743513</v>
      </c>
      <c r="BP32" s="11">
        <f t="shared" si="8"/>
        <v>1.9284601530560948</v>
      </c>
      <c r="BQ32" s="11">
        <f t="shared" si="9"/>
        <v>1.9477447545866557</v>
      </c>
      <c r="BR32" s="11">
        <f t="shared" si="10"/>
        <v>1.9672222021325223</v>
      </c>
      <c r="BS32" s="11">
        <f t="shared" si="11"/>
        <v>1.9868944241538475</v>
      </c>
      <c r="BT32" s="11">
        <f t="shared" si="12"/>
        <v>2.006763368395386</v>
      </c>
    </row>
    <row r="33" spans="1:72">
      <c r="A33" s="16"/>
      <c r="B33" s="11">
        <v>1</v>
      </c>
      <c r="C33" s="11">
        <f t="shared" ref="C33:C64" si="21">B33*1.01</f>
        <v>1.01</v>
      </c>
      <c r="D33" s="11">
        <f t="shared" si="20"/>
        <v>1.0201</v>
      </c>
      <c r="E33" s="11">
        <f t="shared" si="20"/>
        <v>1.0303009999999999</v>
      </c>
      <c r="F33" s="11">
        <f t="shared" si="20"/>
        <v>1.04060401</v>
      </c>
      <c r="G33" s="11">
        <f t="shared" si="20"/>
        <v>1.0510100500999999</v>
      </c>
      <c r="H33" s="11">
        <f t="shared" si="20"/>
        <v>1.0615201506009999</v>
      </c>
      <c r="I33" s="11">
        <f t="shared" si="20"/>
        <v>1.0721353521070098</v>
      </c>
      <c r="J33" s="12">
        <f t="shared" si="20"/>
        <v>1.08285670562808</v>
      </c>
      <c r="K33" s="11">
        <f t="shared" si="20"/>
        <v>1.0936852726843609</v>
      </c>
      <c r="L33" s="11">
        <f t="shared" si="20"/>
        <v>1.1046221254112045</v>
      </c>
      <c r="M33" s="11">
        <f t="shared" si="20"/>
        <v>1.1156683466653166</v>
      </c>
      <c r="N33" s="11">
        <f t="shared" si="20"/>
        <v>1.1268250301319698</v>
      </c>
      <c r="O33" s="11">
        <f t="shared" si="20"/>
        <v>1.1380932804332895</v>
      </c>
      <c r="P33" s="11">
        <f t="shared" si="20"/>
        <v>1.1494742132376223</v>
      </c>
      <c r="Q33" s="11">
        <f t="shared" si="20"/>
        <v>1.1609689553699987</v>
      </c>
      <c r="R33" s="11">
        <f t="shared" si="20"/>
        <v>1.1725786449236986</v>
      </c>
      <c r="S33" s="11">
        <f t="shared" si="20"/>
        <v>1.1843044313729356</v>
      </c>
      <c r="T33" s="11">
        <f t="shared" si="20"/>
        <v>1.196147475686665</v>
      </c>
      <c r="U33" s="11">
        <f t="shared" si="20"/>
        <v>1.2081089504435316</v>
      </c>
      <c r="V33" s="11">
        <f t="shared" si="20"/>
        <v>1.220190039947967</v>
      </c>
      <c r="W33" s="11">
        <f t="shared" si="20"/>
        <v>1.2323919403474468</v>
      </c>
      <c r="X33" s="11">
        <f t="shared" si="20"/>
        <v>1.2447158597509214</v>
      </c>
      <c r="Y33" s="11">
        <f t="shared" si="20"/>
        <v>1.2571630183484306</v>
      </c>
      <c r="Z33" s="11">
        <f t="shared" si="20"/>
        <v>1.269734648531915</v>
      </c>
      <c r="AA33" s="11">
        <f t="shared" si="20"/>
        <v>1.282431995017234</v>
      </c>
      <c r="AB33" s="11">
        <f t="shared" si="20"/>
        <v>1.2952563149674063</v>
      </c>
      <c r="AC33" s="11">
        <f t="shared" si="20"/>
        <v>1.3082088781170804</v>
      </c>
      <c r="AD33" s="11">
        <f t="shared" si="20"/>
        <v>1.3212909668982513</v>
      </c>
      <c r="AE33" s="11">
        <f t="shared" si="20"/>
        <v>1.3345038765672339</v>
      </c>
      <c r="AF33" s="11">
        <f t="shared" si="20"/>
        <v>1.3478489153329063</v>
      </c>
      <c r="AG33" s="11">
        <f t="shared" si="20"/>
        <v>1.3613274044862353</v>
      </c>
      <c r="AH33" s="11">
        <f t="shared" si="20"/>
        <v>1.3749406785310978</v>
      </c>
      <c r="AI33" s="11">
        <f t="shared" si="20"/>
        <v>1.3886900853164088</v>
      </c>
      <c r="AJ33" s="11">
        <f t="shared" si="20"/>
        <v>1.4025769861695729</v>
      </c>
      <c r="AK33" s="11">
        <f t="shared" si="20"/>
        <v>1.4166027560312686</v>
      </c>
      <c r="AL33" s="11">
        <f t="shared" si="20"/>
        <v>1.4307687835915812</v>
      </c>
      <c r="AM33" s="11">
        <f t="shared" si="20"/>
        <v>1.4450764714274971</v>
      </c>
      <c r="AN33" s="11">
        <f t="shared" si="20"/>
        <v>1.4595272361417722</v>
      </c>
      <c r="AO33" s="11">
        <f t="shared" si="20"/>
        <v>1.4741225085031899</v>
      </c>
      <c r="AP33" s="11">
        <f t="shared" si="20"/>
        <v>1.4888637335882218</v>
      </c>
      <c r="AQ33" s="11">
        <f t="shared" si="20"/>
        <v>1.5037523709241041</v>
      </c>
      <c r="AR33" s="11">
        <f t="shared" si="20"/>
        <v>1.5187898946333451</v>
      </c>
      <c r="AS33" s="11">
        <f t="shared" si="20"/>
        <v>1.5339777935796786</v>
      </c>
      <c r="AT33" s="11">
        <f t="shared" si="20"/>
        <v>1.5493175715154754</v>
      </c>
      <c r="AU33" s="11">
        <f t="shared" si="20"/>
        <v>1.5648107472306303</v>
      </c>
      <c r="AV33" s="11">
        <f t="shared" si="20"/>
        <v>1.5804588547029366</v>
      </c>
      <c r="AW33" s="11">
        <f t="shared" si="20"/>
        <v>1.5962634432499661</v>
      </c>
      <c r="AX33" s="11">
        <f t="shared" si="20"/>
        <v>1.6122260776824657</v>
      </c>
      <c r="AY33" s="11">
        <f t="shared" si="20"/>
        <v>1.6283483384592905</v>
      </c>
      <c r="AZ33" s="11">
        <f t="shared" si="20"/>
        <v>1.6446318218438833</v>
      </c>
      <c r="BA33" s="11">
        <f t="shared" si="20"/>
        <v>1.6610781400623222</v>
      </c>
      <c r="BB33" s="11">
        <f t="shared" si="20"/>
        <v>1.6776889214629456</v>
      </c>
      <c r="BC33" s="11">
        <f t="shared" si="20"/>
        <v>1.694465810677575</v>
      </c>
      <c r="BD33" s="11">
        <f t="shared" si="20"/>
        <v>1.7114104687843508</v>
      </c>
      <c r="BE33" s="11">
        <f t="shared" si="20"/>
        <v>1.7285245734721943</v>
      </c>
      <c r="BF33" s="11">
        <f t="shared" si="20"/>
        <v>1.7458098192069162</v>
      </c>
      <c r="BG33" s="11">
        <f t="shared" si="20"/>
        <v>1.7632679173989854</v>
      </c>
      <c r="BH33" s="11">
        <f t="shared" si="20"/>
        <v>1.7809005965729752</v>
      </c>
      <c r="BI33" s="11">
        <f t="shared" si="20"/>
        <v>1.798709602538705</v>
      </c>
      <c r="BJ33" s="11">
        <f t="shared" si="2"/>
        <v>1.8166966985640922</v>
      </c>
      <c r="BK33" s="11">
        <f t="shared" si="3"/>
        <v>1.8348636655497332</v>
      </c>
      <c r="BL33" s="11">
        <f t="shared" si="4"/>
        <v>1.8532123022052305</v>
      </c>
      <c r="BM33" s="11">
        <f t="shared" si="5"/>
        <v>1.8717444252272828</v>
      </c>
      <c r="BN33" s="11">
        <f t="shared" si="6"/>
        <v>1.8904618694795556</v>
      </c>
      <c r="BO33" s="11">
        <f t="shared" si="7"/>
        <v>1.9093664881743513</v>
      </c>
      <c r="BP33" s="11">
        <f t="shared" si="8"/>
        <v>1.9284601530560948</v>
      </c>
      <c r="BQ33" s="11">
        <f t="shared" si="9"/>
        <v>1.9477447545866557</v>
      </c>
      <c r="BR33" s="11">
        <f t="shared" si="10"/>
        <v>1.9672222021325223</v>
      </c>
      <c r="BS33" s="11">
        <f t="shared" si="11"/>
        <v>1.9868944241538475</v>
      </c>
      <c r="BT33" s="11">
        <f t="shared" si="12"/>
        <v>2.006763368395386</v>
      </c>
    </row>
    <row r="34" spans="1:72">
      <c r="A34" s="16"/>
      <c r="B34" s="11">
        <v>1</v>
      </c>
      <c r="C34" s="11">
        <f t="shared" si="21"/>
        <v>1.01</v>
      </c>
      <c r="D34" s="11">
        <f t="shared" si="20"/>
        <v>1.0201</v>
      </c>
      <c r="E34" s="11">
        <f t="shared" si="20"/>
        <v>1.0303009999999999</v>
      </c>
      <c r="F34" s="11">
        <f t="shared" si="20"/>
        <v>1.04060401</v>
      </c>
      <c r="G34" s="11">
        <f t="shared" si="20"/>
        <v>1.0510100500999999</v>
      </c>
      <c r="H34" s="11">
        <f t="shared" si="20"/>
        <v>1.0615201506009999</v>
      </c>
      <c r="I34" s="11">
        <f t="shared" si="20"/>
        <v>1.0721353521070098</v>
      </c>
      <c r="J34" s="12">
        <f t="shared" si="20"/>
        <v>1.08285670562808</v>
      </c>
      <c r="K34" s="11">
        <f t="shared" si="20"/>
        <v>1.0936852726843609</v>
      </c>
      <c r="L34" s="11">
        <f t="shared" si="20"/>
        <v>1.1046221254112045</v>
      </c>
      <c r="M34" s="11">
        <f t="shared" si="20"/>
        <v>1.1156683466653166</v>
      </c>
      <c r="N34" s="11">
        <f t="shared" si="20"/>
        <v>1.1268250301319698</v>
      </c>
      <c r="O34" s="11">
        <f t="shared" si="20"/>
        <v>1.1380932804332895</v>
      </c>
      <c r="P34" s="11">
        <f t="shared" si="20"/>
        <v>1.1494742132376223</v>
      </c>
      <c r="Q34" s="11">
        <f t="shared" si="20"/>
        <v>1.1609689553699987</v>
      </c>
      <c r="R34" s="11">
        <f t="shared" si="20"/>
        <v>1.1725786449236986</v>
      </c>
      <c r="S34" s="11">
        <f t="shared" si="20"/>
        <v>1.1843044313729356</v>
      </c>
      <c r="T34" s="11">
        <f t="shared" si="20"/>
        <v>1.196147475686665</v>
      </c>
      <c r="U34" s="11">
        <f t="shared" si="20"/>
        <v>1.2081089504435316</v>
      </c>
      <c r="V34" s="11">
        <f t="shared" si="20"/>
        <v>1.220190039947967</v>
      </c>
      <c r="W34" s="11">
        <f t="shared" si="20"/>
        <v>1.2323919403474468</v>
      </c>
      <c r="X34" s="11">
        <f t="shared" si="20"/>
        <v>1.2447158597509214</v>
      </c>
      <c r="Y34" s="11">
        <f t="shared" si="20"/>
        <v>1.2571630183484306</v>
      </c>
      <c r="Z34" s="11">
        <f t="shared" si="20"/>
        <v>1.269734648531915</v>
      </c>
      <c r="AA34" s="11">
        <f t="shared" si="20"/>
        <v>1.282431995017234</v>
      </c>
      <c r="AB34" s="11">
        <f t="shared" si="20"/>
        <v>1.2952563149674063</v>
      </c>
      <c r="AC34" s="11">
        <f t="shared" si="20"/>
        <v>1.3082088781170804</v>
      </c>
      <c r="AD34" s="11">
        <f t="shared" si="20"/>
        <v>1.3212909668982513</v>
      </c>
      <c r="AE34" s="11">
        <f t="shared" si="20"/>
        <v>1.3345038765672339</v>
      </c>
      <c r="AF34" s="11">
        <f t="shared" si="20"/>
        <v>1.3478489153329063</v>
      </c>
      <c r="AG34" s="11">
        <f t="shared" si="20"/>
        <v>1.3613274044862353</v>
      </c>
      <c r="AH34" s="11">
        <f t="shared" si="20"/>
        <v>1.3749406785310978</v>
      </c>
      <c r="AI34" s="11">
        <f t="shared" si="20"/>
        <v>1.3886900853164088</v>
      </c>
      <c r="AJ34" s="11">
        <f t="shared" si="20"/>
        <v>1.4025769861695729</v>
      </c>
      <c r="AK34" s="11">
        <f t="shared" si="20"/>
        <v>1.4166027560312686</v>
      </c>
      <c r="AL34" s="11">
        <f t="shared" si="20"/>
        <v>1.4307687835915812</v>
      </c>
      <c r="AM34" s="11">
        <f t="shared" si="20"/>
        <v>1.4450764714274971</v>
      </c>
      <c r="AN34" s="11">
        <f t="shared" si="20"/>
        <v>1.4595272361417722</v>
      </c>
      <c r="AO34" s="11">
        <f t="shared" si="20"/>
        <v>1.4741225085031899</v>
      </c>
      <c r="AP34" s="11">
        <f t="shared" si="20"/>
        <v>1.4888637335882218</v>
      </c>
      <c r="AQ34" s="11">
        <f t="shared" si="20"/>
        <v>1.5037523709241041</v>
      </c>
      <c r="AR34" s="11">
        <f t="shared" si="20"/>
        <v>1.5187898946333451</v>
      </c>
      <c r="AS34" s="11">
        <f t="shared" si="20"/>
        <v>1.5339777935796786</v>
      </c>
      <c r="AT34" s="11">
        <f t="shared" si="20"/>
        <v>1.5493175715154754</v>
      </c>
      <c r="AU34" s="11">
        <f t="shared" si="20"/>
        <v>1.5648107472306303</v>
      </c>
      <c r="AV34" s="11">
        <f t="shared" si="20"/>
        <v>1.5804588547029366</v>
      </c>
      <c r="AW34" s="11">
        <f t="shared" si="20"/>
        <v>1.5962634432499661</v>
      </c>
      <c r="AX34" s="11">
        <f t="shared" si="20"/>
        <v>1.6122260776824657</v>
      </c>
      <c r="AY34" s="11">
        <f t="shared" si="20"/>
        <v>1.6283483384592905</v>
      </c>
      <c r="AZ34" s="11">
        <f t="shared" si="20"/>
        <v>1.6446318218438833</v>
      </c>
      <c r="BA34" s="11">
        <f t="shared" si="20"/>
        <v>1.6610781400623222</v>
      </c>
      <c r="BB34" s="11">
        <f t="shared" si="20"/>
        <v>1.6776889214629456</v>
      </c>
      <c r="BC34" s="11">
        <f t="shared" si="20"/>
        <v>1.694465810677575</v>
      </c>
      <c r="BD34" s="11">
        <f t="shared" si="20"/>
        <v>1.7114104687843508</v>
      </c>
      <c r="BE34" s="11">
        <f t="shared" si="20"/>
        <v>1.7285245734721943</v>
      </c>
      <c r="BF34" s="11">
        <f t="shared" si="20"/>
        <v>1.7458098192069162</v>
      </c>
      <c r="BG34" s="11">
        <f t="shared" si="20"/>
        <v>1.7632679173989854</v>
      </c>
      <c r="BH34" s="11">
        <f t="shared" si="20"/>
        <v>1.7809005965729752</v>
      </c>
      <c r="BI34" s="11">
        <f t="shared" si="20"/>
        <v>1.798709602538705</v>
      </c>
      <c r="BJ34" s="11">
        <f t="shared" si="2"/>
        <v>1.8166966985640922</v>
      </c>
      <c r="BK34" s="11">
        <f t="shared" si="3"/>
        <v>1.8348636655497332</v>
      </c>
      <c r="BL34" s="11">
        <f t="shared" si="4"/>
        <v>1.8532123022052305</v>
      </c>
      <c r="BM34" s="11">
        <f t="shared" si="5"/>
        <v>1.8717444252272828</v>
      </c>
      <c r="BN34" s="11">
        <f t="shared" si="6"/>
        <v>1.8904618694795556</v>
      </c>
      <c r="BO34" s="11">
        <f t="shared" si="7"/>
        <v>1.9093664881743513</v>
      </c>
      <c r="BP34" s="11">
        <f t="shared" si="8"/>
        <v>1.9284601530560948</v>
      </c>
      <c r="BQ34" s="11">
        <f t="shared" si="9"/>
        <v>1.9477447545866557</v>
      </c>
      <c r="BR34" s="11">
        <f t="shared" si="10"/>
        <v>1.9672222021325223</v>
      </c>
      <c r="BS34" s="11">
        <f t="shared" si="11"/>
        <v>1.9868944241538475</v>
      </c>
      <c r="BT34" s="11">
        <f t="shared" si="12"/>
        <v>2.006763368395386</v>
      </c>
    </row>
    <row r="35" spans="1:72">
      <c r="A35" s="16"/>
      <c r="B35" s="11">
        <v>1</v>
      </c>
      <c r="C35" s="11">
        <f t="shared" si="21"/>
        <v>1.01</v>
      </c>
      <c r="D35" s="11">
        <f t="shared" si="20"/>
        <v>1.0201</v>
      </c>
      <c r="E35" s="11">
        <f t="shared" si="20"/>
        <v>1.0303009999999999</v>
      </c>
      <c r="F35" s="11">
        <f t="shared" si="20"/>
        <v>1.04060401</v>
      </c>
      <c r="G35" s="11">
        <f t="shared" si="20"/>
        <v>1.0510100500999999</v>
      </c>
      <c r="H35" s="11">
        <f t="shared" si="20"/>
        <v>1.0615201506009999</v>
      </c>
      <c r="I35" s="11">
        <f t="shared" si="20"/>
        <v>1.0721353521070098</v>
      </c>
      <c r="J35" s="12">
        <f t="shared" si="20"/>
        <v>1.08285670562808</v>
      </c>
      <c r="K35" s="11">
        <f t="shared" si="20"/>
        <v>1.0936852726843609</v>
      </c>
      <c r="L35" s="11">
        <f t="shared" si="20"/>
        <v>1.1046221254112045</v>
      </c>
      <c r="M35" s="11">
        <f t="shared" si="20"/>
        <v>1.1156683466653166</v>
      </c>
      <c r="N35" s="11">
        <f t="shared" si="20"/>
        <v>1.1268250301319698</v>
      </c>
      <c r="O35" s="11">
        <f t="shared" si="20"/>
        <v>1.1380932804332895</v>
      </c>
      <c r="P35" s="11">
        <f t="shared" si="20"/>
        <v>1.1494742132376223</v>
      </c>
      <c r="Q35" s="11">
        <f t="shared" si="20"/>
        <v>1.1609689553699987</v>
      </c>
      <c r="R35" s="11">
        <f t="shared" si="20"/>
        <v>1.1725786449236986</v>
      </c>
      <c r="S35" s="11">
        <f t="shared" si="20"/>
        <v>1.1843044313729356</v>
      </c>
      <c r="T35" s="11">
        <f t="shared" si="20"/>
        <v>1.196147475686665</v>
      </c>
      <c r="U35" s="11">
        <f t="shared" si="20"/>
        <v>1.2081089504435316</v>
      </c>
      <c r="V35" s="11">
        <f t="shared" si="20"/>
        <v>1.220190039947967</v>
      </c>
      <c r="W35" s="11">
        <f t="shared" si="20"/>
        <v>1.2323919403474468</v>
      </c>
      <c r="X35" s="11">
        <f t="shared" si="20"/>
        <v>1.2447158597509214</v>
      </c>
      <c r="Y35" s="11">
        <f t="shared" si="20"/>
        <v>1.2571630183484306</v>
      </c>
      <c r="Z35" s="11">
        <f t="shared" si="20"/>
        <v>1.269734648531915</v>
      </c>
      <c r="AA35" s="11">
        <f t="shared" si="20"/>
        <v>1.282431995017234</v>
      </c>
      <c r="AB35" s="11">
        <f t="shared" si="20"/>
        <v>1.2952563149674063</v>
      </c>
      <c r="AC35" s="11">
        <f t="shared" si="20"/>
        <v>1.3082088781170804</v>
      </c>
      <c r="AD35" s="11">
        <f t="shared" si="20"/>
        <v>1.3212909668982513</v>
      </c>
      <c r="AE35" s="11">
        <f t="shared" si="20"/>
        <v>1.3345038765672339</v>
      </c>
      <c r="AF35" s="11">
        <f t="shared" si="20"/>
        <v>1.3478489153329063</v>
      </c>
      <c r="AG35" s="11">
        <f t="shared" si="20"/>
        <v>1.3613274044862353</v>
      </c>
      <c r="AH35" s="11">
        <f t="shared" si="20"/>
        <v>1.3749406785310978</v>
      </c>
      <c r="AI35" s="11">
        <f t="shared" si="20"/>
        <v>1.3886900853164088</v>
      </c>
      <c r="AJ35" s="11">
        <f t="shared" si="20"/>
        <v>1.4025769861695729</v>
      </c>
      <c r="AK35" s="11">
        <f t="shared" si="20"/>
        <v>1.4166027560312686</v>
      </c>
      <c r="AL35" s="11">
        <f t="shared" si="20"/>
        <v>1.4307687835915812</v>
      </c>
      <c r="AM35" s="11">
        <f t="shared" si="20"/>
        <v>1.4450764714274971</v>
      </c>
      <c r="AN35" s="11">
        <f t="shared" si="20"/>
        <v>1.4595272361417722</v>
      </c>
      <c r="AO35" s="11">
        <f t="shared" si="20"/>
        <v>1.4741225085031899</v>
      </c>
      <c r="AP35" s="11">
        <f t="shared" si="20"/>
        <v>1.4888637335882218</v>
      </c>
      <c r="AQ35" s="11">
        <f t="shared" si="20"/>
        <v>1.5037523709241041</v>
      </c>
      <c r="AR35" s="11">
        <f t="shared" si="20"/>
        <v>1.5187898946333451</v>
      </c>
      <c r="AS35" s="11">
        <f t="shared" si="20"/>
        <v>1.5339777935796786</v>
      </c>
      <c r="AT35" s="11">
        <f t="shared" si="20"/>
        <v>1.5493175715154754</v>
      </c>
      <c r="AU35" s="11">
        <f t="shared" si="20"/>
        <v>1.5648107472306303</v>
      </c>
      <c r="AV35" s="11">
        <f t="shared" si="20"/>
        <v>1.5804588547029366</v>
      </c>
      <c r="AW35" s="11">
        <f t="shared" si="20"/>
        <v>1.5962634432499661</v>
      </c>
      <c r="AX35" s="11">
        <f t="shared" si="20"/>
        <v>1.6122260776824657</v>
      </c>
      <c r="AY35" s="11">
        <f t="shared" si="20"/>
        <v>1.6283483384592905</v>
      </c>
      <c r="AZ35" s="11">
        <f t="shared" si="20"/>
        <v>1.6446318218438833</v>
      </c>
      <c r="BA35" s="11">
        <f t="shared" si="20"/>
        <v>1.6610781400623222</v>
      </c>
      <c r="BB35" s="11">
        <f t="shared" si="20"/>
        <v>1.6776889214629456</v>
      </c>
      <c r="BC35" s="11">
        <f t="shared" si="20"/>
        <v>1.694465810677575</v>
      </c>
      <c r="BD35" s="11">
        <f t="shared" si="20"/>
        <v>1.7114104687843508</v>
      </c>
      <c r="BE35" s="11">
        <f t="shared" si="20"/>
        <v>1.7285245734721943</v>
      </c>
      <c r="BF35" s="11">
        <f t="shared" si="20"/>
        <v>1.7458098192069162</v>
      </c>
      <c r="BG35" s="11">
        <f t="shared" si="20"/>
        <v>1.7632679173989854</v>
      </c>
      <c r="BH35" s="11">
        <f t="shared" si="20"/>
        <v>1.7809005965729752</v>
      </c>
      <c r="BI35" s="11">
        <f t="shared" si="20"/>
        <v>1.798709602538705</v>
      </c>
      <c r="BJ35" s="11">
        <f t="shared" si="2"/>
        <v>1.8166966985640922</v>
      </c>
      <c r="BK35" s="11">
        <f t="shared" si="3"/>
        <v>1.8348636655497332</v>
      </c>
      <c r="BL35" s="11">
        <f t="shared" si="4"/>
        <v>1.8532123022052305</v>
      </c>
      <c r="BM35" s="11">
        <f t="shared" si="5"/>
        <v>1.8717444252272828</v>
      </c>
      <c r="BN35" s="11">
        <f t="shared" si="6"/>
        <v>1.8904618694795556</v>
      </c>
      <c r="BO35" s="11">
        <f t="shared" si="7"/>
        <v>1.9093664881743513</v>
      </c>
      <c r="BP35" s="11">
        <f t="shared" si="8"/>
        <v>1.9284601530560948</v>
      </c>
      <c r="BQ35" s="11">
        <f t="shared" si="9"/>
        <v>1.9477447545866557</v>
      </c>
      <c r="BR35" s="11">
        <f t="shared" si="10"/>
        <v>1.9672222021325223</v>
      </c>
      <c r="BS35" s="11">
        <f t="shared" si="11"/>
        <v>1.9868944241538475</v>
      </c>
      <c r="BT35" s="11">
        <f t="shared" si="12"/>
        <v>2.006763368395386</v>
      </c>
    </row>
    <row r="36" spans="1:72">
      <c r="A36" s="16"/>
      <c r="B36" s="11">
        <v>1</v>
      </c>
      <c r="C36" s="11">
        <f t="shared" si="21"/>
        <v>1.01</v>
      </c>
      <c r="D36" s="11">
        <f t="shared" si="20"/>
        <v>1.0201</v>
      </c>
      <c r="E36" s="11">
        <f t="shared" si="20"/>
        <v>1.0303009999999999</v>
      </c>
      <c r="F36" s="11">
        <f t="shared" si="20"/>
        <v>1.04060401</v>
      </c>
      <c r="G36" s="11">
        <f t="shared" si="20"/>
        <v>1.0510100500999999</v>
      </c>
      <c r="H36" s="11">
        <f t="shared" si="20"/>
        <v>1.0615201506009999</v>
      </c>
      <c r="I36" s="11">
        <f t="shared" si="20"/>
        <v>1.0721353521070098</v>
      </c>
      <c r="J36" s="12">
        <f t="shared" si="20"/>
        <v>1.08285670562808</v>
      </c>
      <c r="K36" s="11">
        <f t="shared" si="20"/>
        <v>1.0936852726843609</v>
      </c>
      <c r="L36" s="11">
        <f t="shared" si="20"/>
        <v>1.1046221254112045</v>
      </c>
      <c r="M36" s="11">
        <f t="shared" si="20"/>
        <v>1.1156683466653166</v>
      </c>
      <c r="N36" s="11">
        <f t="shared" si="20"/>
        <v>1.1268250301319698</v>
      </c>
      <c r="O36" s="11">
        <f t="shared" si="20"/>
        <v>1.1380932804332895</v>
      </c>
      <c r="P36" s="11">
        <f t="shared" si="20"/>
        <v>1.1494742132376223</v>
      </c>
      <c r="Q36" s="11">
        <f t="shared" si="20"/>
        <v>1.1609689553699987</v>
      </c>
      <c r="R36" s="11">
        <f t="shared" si="20"/>
        <v>1.1725786449236986</v>
      </c>
      <c r="S36" s="11">
        <f t="shared" si="20"/>
        <v>1.1843044313729356</v>
      </c>
      <c r="T36" s="11">
        <f t="shared" si="20"/>
        <v>1.196147475686665</v>
      </c>
      <c r="U36" s="11">
        <f t="shared" si="20"/>
        <v>1.2081089504435316</v>
      </c>
      <c r="V36" s="11">
        <f t="shared" si="20"/>
        <v>1.220190039947967</v>
      </c>
      <c r="W36" s="11">
        <f t="shared" si="20"/>
        <v>1.2323919403474468</v>
      </c>
      <c r="X36" s="11">
        <f t="shared" si="20"/>
        <v>1.2447158597509214</v>
      </c>
      <c r="Y36" s="11">
        <f t="shared" si="20"/>
        <v>1.2571630183484306</v>
      </c>
      <c r="Z36" s="11">
        <f t="shared" si="20"/>
        <v>1.269734648531915</v>
      </c>
      <c r="AA36" s="11">
        <f t="shared" si="20"/>
        <v>1.282431995017234</v>
      </c>
      <c r="AB36" s="11">
        <f t="shared" si="20"/>
        <v>1.2952563149674063</v>
      </c>
      <c r="AC36" s="11">
        <f t="shared" ref="D36:BI40" si="22">AB36*1.01</f>
        <v>1.3082088781170804</v>
      </c>
      <c r="AD36" s="11">
        <f t="shared" si="22"/>
        <v>1.3212909668982513</v>
      </c>
      <c r="AE36" s="11">
        <f t="shared" si="22"/>
        <v>1.3345038765672339</v>
      </c>
      <c r="AF36" s="11">
        <f t="shared" si="22"/>
        <v>1.3478489153329063</v>
      </c>
      <c r="AG36" s="11">
        <f t="shared" si="22"/>
        <v>1.3613274044862353</v>
      </c>
      <c r="AH36" s="11">
        <f t="shared" si="22"/>
        <v>1.3749406785310978</v>
      </c>
      <c r="AI36" s="11">
        <f t="shared" si="22"/>
        <v>1.3886900853164088</v>
      </c>
      <c r="AJ36" s="11">
        <f t="shared" si="22"/>
        <v>1.4025769861695729</v>
      </c>
      <c r="AK36" s="11">
        <f t="shared" si="22"/>
        <v>1.4166027560312686</v>
      </c>
      <c r="AL36" s="11">
        <f t="shared" si="22"/>
        <v>1.4307687835915812</v>
      </c>
      <c r="AM36" s="11">
        <f t="shared" si="22"/>
        <v>1.4450764714274971</v>
      </c>
      <c r="AN36" s="11">
        <f t="shared" si="22"/>
        <v>1.4595272361417722</v>
      </c>
      <c r="AO36" s="11">
        <f t="shared" si="22"/>
        <v>1.4741225085031899</v>
      </c>
      <c r="AP36" s="11">
        <f t="shared" si="22"/>
        <v>1.4888637335882218</v>
      </c>
      <c r="AQ36" s="11">
        <f t="shared" si="22"/>
        <v>1.5037523709241041</v>
      </c>
      <c r="AR36" s="11">
        <f t="shared" si="22"/>
        <v>1.5187898946333451</v>
      </c>
      <c r="AS36" s="11">
        <f t="shared" si="22"/>
        <v>1.5339777935796786</v>
      </c>
      <c r="AT36" s="11">
        <f t="shared" si="22"/>
        <v>1.5493175715154754</v>
      </c>
      <c r="AU36" s="11">
        <f t="shared" si="22"/>
        <v>1.5648107472306303</v>
      </c>
      <c r="AV36" s="11">
        <f t="shared" si="22"/>
        <v>1.5804588547029366</v>
      </c>
      <c r="AW36" s="11">
        <f t="shared" si="22"/>
        <v>1.5962634432499661</v>
      </c>
      <c r="AX36" s="11">
        <f t="shared" si="22"/>
        <v>1.6122260776824657</v>
      </c>
      <c r="AY36" s="11">
        <f t="shared" si="22"/>
        <v>1.6283483384592905</v>
      </c>
      <c r="AZ36" s="11">
        <f t="shared" si="22"/>
        <v>1.6446318218438833</v>
      </c>
      <c r="BA36" s="11">
        <f t="shared" si="22"/>
        <v>1.6610781400623222</v>
      </c>
      <c r="BB36" s="11">
        <f t="shared" si="22"/>
        <v>1.6776889214629456</v>
      </c>
      <c r="BC36" s="11">
        <f t="shared" si="22"/>
        <v>1.694465810677575</v>
      </c>
      <c r="BD36" s="11">
        <f t="shared" si="22"/>
        <v>1.7114104687843508</v>
      </c>
      <c r="BE36" s="11">
        <f t="shared" si="22"/>
        <v>1.7285245734721943</v>
      </c>
      <c r="BF36" s="11">
        <f t="shared" si="22"/>
        <v>1.7458098192069162</v>
      </c>
      <c r="BG36" s="11">
        <f t="shared" si="22"/>
        <v>1.7632679173989854</v>
      </c>
      <c r="BH36" s="11">
        <f t="shared" si="22"/>
        <v>1.7809005965729752</v>
      </c>
      <c r="BI36" s="11">
        <f t="shared" si="22"/>
        <v>1.798709602538705</v>
      </c>
      <c r="BJ36" s="11">
        <f t="shared" si="2"/>
        <v>1.8166966985640922</v>
      </c>
      <c r="BK36" s="11">
        <f t="shared" si="3"/>
        <v>1.8348636655497332</v>
      </c>
      <c r="BL36" s="11">
        <f t="shared" si="4"/>
        <v>1.8532123022052305</v>
      </c>
      <c r="BM36" s="11">
        <f t="shared" si="5"/>
        <v>1.8717444252272828</v>
      </c>
      <c r="BN36" s="11">
        <f t="shared" si="6"/>
        <v>1.8904618694795556</v>
      </c>
      <c r="BO36" s="11">
        <f t="shared" si="7"/>
        <v>1.9093664881743513</v>
      </c>
      <c r="BP36" s="11">
        <f t="shared" si="8"/>
        <v>1.9284601530560948</v>
      </c>
      <c r="BQ36" s="11">
        <f t="shared" si="9"/>
        <v>1.9477447545866557</v>
      </c>
      <c r="BR36" s="11">
        <f t="shared" si="10"/>
        <v>1.9672222021325223</v>
      </c>
      <c r="BS36" s="11">
        <f t="shared" si="11"/>
        <v>1.9868944241538475</v>
      </c>
      <c r="BT36" s="11">
        <f t="shared" si="12"/>
        <v>2.006763368395386</v>
      </c>
    </row>
    <row r="37" spans="1:72">
      <c r="A37" s="16"/>
      <c r="B37" s="11">
        <v>1</v>
      </c>
      <c r="C37" s="11">
        <f t="shared" si="21"/>
        <v>1.01</v>
      </c>
      <c r="D37" s="11">
        <f t="shared" si="22"/>
        <v>1.0201</v>
      </c>
      <c r="E37" s="11">
        <f t="shared" si="22"/>
        <v>1.0303009999999999</v>
      </c>
      <c r="F37" s="11">
        <f t="shared" si="22"/>
        <v>1.04060401</v>
      </c>
      <c r="G37" s="11">
        <f t="shared" si="22"/>
        <v>1.0510100500999999</v>
      </c>
      <c r="H37" s="11">
        <f t="shared" si="22"/>
        <v>1.0615201506009999</v>
      </c>
      <c r="I37" s="11">
        <f t="shared" si="22"/>
        <v>1.0721353521070098</v>
      </c>
      <c r="J37" s="12">
        <f t="shared" si="22"/>
        <v>1.08285670562808</v>
      </c>
      <c r="K37" s="11">
        <f t="shared" si="22"/>
        <v>1.0936852726843609</v>
      </c>
      <c r="L37" s="11">
        <f t="shared" si="22"/>
        <v>1.1046221254112045</v>
      </c>
      <c r="M37" s="11">
        <f t="shared" si="22"/>
        <v>1.1156683466653166</v>
      </c>
      <c r="N37" s="11">
        <f t="shared" si="22"/>
        <v>1.1268250301319698</v>
      </c>
      <c r="O37" s="11">
        <f t="shared" si="22"/>
        <v>1.1380932804332895</v>
      </c>
      <c r="P37" s="11">
        <f t="shared" si="22"/>
        <v>1.1494742132376223</v>
      </c>
      <c r="Q37" s="11">
        <f t="shared" si="22"/>
        <v>1.1609689553699987</v>
      </c>
      <c r="R37" s="11">
        <f t="shared" si="22"/>
        <v>1.1725786449236986</v>
      </c>
      <c r="S37" s="11">
        <f t="shared" si="22"/>
        <v>1.1843044313729356</v>
      </c>
      <c r="T37" s="11">
        <f t="shared" si="22"/>
        <v>1.196147475686665</v>
      </c>
      <c r="U37" s="11">
        <f t="shared" si="22"/>
        <v>1.2081089504435316</v>
      </c>
      <c r="V37" s="11">
        <f t="shared" si="22"/>
        <v>1.220190039947967</v>
      </c>
      <c r="W37" s="11">
        <f t="shared" si="22"/>
        <v>1.2323919403474468</v>
      </c>
      <c r="X37" s="11">
        <f t="shared" si="22"/>
        <v>1.2447158597509214</v>
      </c>
      <c r="Y37" s="11">
        <f t="shared" si="22"/>
        <v>1.2571630183484306</v>
      </c>
      <c r="Z37" s="11">
        <f t="shared" si="22"/>
        <v>1.269734648531915</v>
      </c>
      <c r="AA37" s="11">
        <f t="shared" si="22"/>
        <v>1.282431995017234</v>
      </c>
      <c r="AB37" s="11">
        <f t="shared" si="22"/>
        <v>1.2952563149674063</v>
      </c>
      <c r="AC37" s="11">
        <f t="shared" si="22"/>
        <v>1.3082088781170804</v>
      </c>
      <c r="AD37" s="11">
        <f t="shared" si="22"/>
        <v>1.3212909668982513</v>
      </c>
      <c r="AE37" s="11">
        <f t="shared" si="22"/>
        <v>1.3345038765672339</v>
      </c>
      <c r="AF37" s="11">
        <f t="shared" si="22"/>
        <v>1.3478489153329063</v>
      </c>
      <c r="AG37" s="11">
        <f t="shared" si="22"/>
        <v>1.3613274044862353</v>
      </c>
      <c r="AH37" s="11">
        <f t="shared" si="22"/>
        <v>1.3749406785310978</v>
      </c>
      <c r="AI37" s="11">
        <f t="shared" si="22"/>
        <v>1.3886900853164088</v>
      </c>
      <c r="AJ37" s="11">
        <f t="shared" si="22"/>
        <v>1.4025769861695729</v>
      </c>
      <c r="AK37" s="11">
        <f t="shared" si="22"/>
        <v>1.4166027560312686</v>
      </c>
      <c r="AL37" s="11">
        <f t="shared" si="22"/>
        <v>1.4307687835915812</v>
      </c>
      <c r="AM37" s="11">
        <f t="shared" si="22"/>
        <v>1.4450764714274971</v>
      </c>
      <c r="AN37" s="11">
        <f t="shared" si="22"/>
        <v>1.4595272361417722</v>
      </c>
      <c r="AO37" s="11">
        <f t="shared" si="22"/>
        <v>1.4741225085031899</v>
      </c>
      <c r="AP37" s="11">
        <f t="shared" si="22"/>
        <v>1.4888637335882218</v>
      </c>
      <c r="AQ37" s="11">
        <f t="shared" si="22"/>
        <v>1.5037523709241041</v>
      </c>
      <c r="AR37" s="11">
        <f t="shared" si="22"/>
        <v>1.5187898946333451</v>
      </c>
      <c r="AS37" s="11">
        <f t="shared" si="22"/>
        <v>1.5339777935796786</v>
      </c>
      <c r="AT37" s="11">
        <f t="shared" si="22"/>
        <v>1.5493175715154754</v>
      </c>
      <c r="AU37" s="11">
        <f t="shared" si="22"/>
        <v>1.5648107472306303</v>
      </c>
      <c r="AV37" s="11">
        <f t="shared" si="22"/>
        <v>1.5804588547029366</v>
      </c>
      <c r="AW37" s="11">
        <f t="shared" si="22"/>
        <v>1.5962634432499661</v>
      </c>
      <c r="AX37" s="11">
        <f t="shared" si="22"/>
        <v>1.6122260776824657</v>
      </c>
      <c r="AY37" s="11">
        <f t="shared" si="22"/>
        <v>1.6283483384592905</v>
      </c>
      <c r="AZ37" s="11">
        <f t="shared" si="22"/>
        <v>1.6446318218438833</v>
      </c>
      <c r="BA37" s="11">
        <f t="shared" si="22"/>
        <v>1.6610781400623222</v>
      </c>
      <c r="BB37" s="11">
        <f t="shared" si="22"/>
        <v>1.6776889214629456</v>
      </c>
      <c r="BC37" s="11">
        <f t="shared" si="22"/>
        <v>1.694465810677575</v>
      </c>
      <c r="BD37" s="11">
        <f t="shared" si="22"/>
        <v>1.7114104687843508</v>
      </c>
      <c r="BE37" s="11">
        <f t="shared" si="22"/>
        <v>1.7285245734721943</v>
      </c>
      <c r="BF37" s="11">
        <f t="shared" si="22"/>
        <v>1.7458098192069162</v>
      </c>
      <c r="BG37" s="11">
        <f t="shared" si="22"/>
        <v>1.7632679173989854</v>
      </c>
      <c r="BH37" s="11">
        <f t="shared" si="22"/>
        <v>1.7809005965729752</v>
      </c>
      <c r="BI37" s="11">
        <f t="shared" si="22"/>
        <v>1.798709602538705</v>
      </c>
      <c r="BJ37" s="11">
        <f t="shared" si="2"/>
        <v>1.8166966985640922</v>
      </c>
      <c r="BK37" s="11">
        <f t="shared" si="3"/>
        <v>1.8348636655497332</v>
      </c>
      <c r="BL37" s="11">
        <f t="shared" si="4"/>
        <v>1.8532123022052305</v>
      </c>
      <c r="BM37" s="11">
        <f t="shared" si="5"/>
        <v>1.8717444252272828</v>
      </c>
      <c r="BN37" s="11">
        <f t="shared" si="6"/>
        <v>1.8904618694795556</v>
      </c>
      <c r="BO37" s="11">
        <f t="shared" si="7"/>
        <v>1.9093664881743513</v>
      </c>
      <c r="BP37" s="11">
        <f t="shared" si="8"/>
        <v>1.9284601530560948</v>
      </c>
      <c r="BQ37" s="11">
        <f t="shared" si="9"/>
        <v>1.9477447545866557</v>
      </c>
      <c r="BR37" s="11">
        <f t="shared" si="10"/>
        <v>1.9672222021325223</v>
      </c>
      <c r="BS37" s="11">
        <f t="shared" si="11"/>
        <v>1.9868944241538475</v>
      </c>
      <c r="BT37" s="11">
        <f t="shared" si="12"/>
        <v>2.006763368395386</v>
      </c>
    </row>
    <row r="38" spans="1:72">
      <c r="A38" s="16"/>
      <c r="B38" s="11">
        <v>1</v>
      </c>
      <c r="C38" s="11">
        <f t="shared" si="21"/>
        <v>1.01</v>
      </c>
      <c r="D38" s="11">
        <f t="shared" si="22"/>
        <v>1.0201</v>
      </c>
      <c r="E38" s="11">
        <f t="shared" si="22"/>
        <v>1.0303009999999999</v>
      </c>
      <c r="F38" s="11">
        <f t="shared" si="22"/>
        <v>1.04060401</v>
      </c>
      <c r="G38" s="11">
        <f t="shared" si="22"/>
        <v>1.0510100500999999</v>
      </c>
      <c r="H38" s="11">
        <f t="shared" si="22"/>
        <v>1.0615201506009999</v>
      </c>
      <c r="I38" s="11">
        <f t="shared" si="22"/>
        <v>1.0721353521070098</v>
      </c>
      <c r="J38" s="12">
        <f t="shared" si="22"/>
        <v>1.08285670562808</v>
      </c>
      <c r="K38" s="11">
        <f t="shared" si="22"/>
        <v>1.0936852726843609</v>
      </c>
      <c r="L38" s="11">
        <f t="shared" si="22"/>
        <v>1.1046221254112045</v>
      </c>
      <c r="M38" s="11">
        <f t="shared" si="22"/>
        <v>1.1156683466653166</v>
      </c>
      <c r="N38" s="11">
        <f t="shared" si="22"/>
        <v>1.1268250301319698</v>
      </c>
      <c r="O38" s="11">
        <f t="shared" si="22"/>
        <v>1.1380932804332895</v>
      </c>
      <c r="P38" s="11">
        <f t="shared" si="22"/>
        <v>1.1494742132376223</v>
      </c>
      <c r="Q38" s="11">
        <f t="shared" si="22"/>
        <v>1.1609689553699987</v>
      </c>
      <c r="R38" s="11">
        <f t="shared" si="22"/>
        <v>1.1725786449236986</v>
      </c>
      <c r="S38" s="11">
        <f t="shared" si="22"/>
        <v>1.1843044313729356</v>
      </c>
      <c r="T38" s="11">
        <f t="shared" si="22"/>
        <v>1.196147475686665</v>
      </c>
      <c r="U38" s="11">
        <f t="shared" si="22"/>
        <v>1.2081089504435316</v>
      </c>
      <c r="V38" s="11">
        <f t="shared" si="22"/>
        <v>1.220190039947967</v>
      </c>
      <c r="W38" s="11">
        <f t="shared" si="22"/>
        <v>1.2323919403474468</v>
      </c>
      <c r="X38" s="11">
        <f t="shared" si="22"/>
        <v>1.2447158597509214</v>
      </c>
      <c r="Y38" s="11">
        <f t="shared" si="22"/>
        <v>1.2571630183484306</v>
      </c>
      <c r="Z38" s="11">
        <f t="shared" si="22"/>
        <v>1.269734648531915</v>
      </c>
      <c r="AA38" s="11">
        <f t="shared" si="22"/>
        <v>1.282431995017234</v>
      </c>
      <c r="AB38" s="11">
        <f t="shared" si="22"/>
        <v>1.2952563149674063</v>
      </c>
      <c r="AC38" s="11">
        <f t="shared" si="22"/>
        <v>1.3082088781170804</v>
      </c>
      <c r="AD38" s="11">
        <f t="shared" si="22"/>
        <v>1.3212909668982513</v>
      </c>
      <c r="AE38" s="11">
        <f t="shared" si="22"/>
        <v>1.3345038765672339</v>
      </c>
      <c r="AF38" s="11">
        <f t="shared" si="22"/>
        <v>1.3478489153329063</v>
      </c>
      <c r="AG38" s="11">
        <f t="shared" si="22"/>
        <v>1.3613274044862353</v>
      </c>
      <c r="AH38" s="11">
        <f t="shared" si="22"/>
        <v>1.3749406785310978</v>
      </c>
      <c r="AI38" s="11">
        <f t="shared" si="22"/>
        <v>1.3886900853164088</v>
      </c>
      <c r="AJ38" s="11">
        <f t="shared" si="22"/>
        <v>1.4025769861695729</v>
      </c>
      <c r="AK38" s="11">
        <f t="shared" si="22"/>
        <v>1.4166027560312686</v>
      </c>
      <c r="AL38" s="11">
        <f t="shared" si="22"/>
        <v>1.4307687835915812</v>
      </c>
      <c r="AM38" s="11">
        <f t="shared" si="22"/>
        <v>1.4450764714274971</v>
      </c>
      <c r="AN38" s="11">
        <f t="shared" si="22"/>
        <v>1.4595272361417722</v>
      </c>
      <c r="AO38" s="11">
        <f t="shared" si="22"/>
        <v>1.4741225085031899</v>
      </c>
      <c r="AP38" s="11">
        <f t="shared" si="22"/>
        <v>1.4888637335882218</v>
      </c>
      <c r="AQ38" s="11">
        <f t="shared" si="22"/>
        <v>1.5037523709241041</v>
      </c>
      <c r="AR38" s="11">
        <f t="shared" si="22"/>
        <v>1.5187898946333451</v>
      </c>
      <c r="AS38" s="11">
        <f t="shared" si="22"/>
        <v>1.5339777935796786</v>
      </c>
      <c r="AT38" s="11">
        <f t="shared" si="22"/>
        <v>1.5493175715154754</v>
      </c>
      <c r="AU38" s="11">
        <f t="shared" si="22"/>
        <v>1.5648107472306303</v>
      </c>
      <c r="AV38" s="11">
        <f t="shared" si="22"/>
        <v>1.5804588547029366</v>
      </c>
      <c r="AW38" s="11">
        <f t="shared" si="22"/>
        <v>1.5962634432499661</v>
      </c>
      <c r="AX38" s="11">
        <f t="shared" si="22"/>
        <v>1.6122260776824657</v>
      </c>
      <c r="AY38" s="11">
        <f t="shared" si="22"/>
        <v>1.6283483384592905</v>
      </c>
      <c r="AZ38" s="11">
        <f t="shared" si="22"/>
        <v>1.6446318218438833</v>
      </c>
      <c r="BA38" s="11">
        <f t="shared" si="22"/>
        <v>1.6610781400623222</v>
      </c>
      <c r="BB38" s="11">
        <f t="shared" si="22"/>
        <v>1.6776889214629456</v>
      </c>
      <c r="BC38" s="11">
        <f t="shared" si="22"/>
        <v>1.694465810677575</v>
      </c>
      <c r="BD38" s="11">
        <f t="shared" si="22"/>
        <v>1.7114104687843508</v>
      </c>
      <c r="BE38" s="11">
        <f t="shared" si="22"/>
        <v>1.7285245734721943</v>
      </c>
      <c r="BF38" s="11">
        <f t="shared" si="22"/>
        <v>1.7458098192069162</v>
      </c>
      <c r="BG38" s="11">
        <f t="shared" si="22"/>
        <v>1.7632679173989854</v>
      </c>
      <c r="BH38" s="11">
        <f t="shared" si="22"/>
        <v>1.7809005965729752</v>
      </c>
      <c r="BI38" s="11">
        <f t="shared" si="22"/>
        <v>1.798709602538705</v>
      </c>
      <c r="BJ38" s="11">
        <f t="shared" si="2"/>
        <v>1.8166966985640922</v>
      </c>
      <c r="BK38" s="11">
        <f t="shared" si="3"/>
        <v>1.8348636655497332</v>
      </c>
      <c r="BL38" s="11">
        <f t="shared" si="4"/>
        <v>1.8532123022052305</v>
      </c>
      <c r="BM38" s="11">
        <f t="shared" si="5"/>
        <v>1.8717444252272828</v>
      </c>
      <c r="BN38" s="11">
        <f t="shared" si="6"/>
        <v>1.8904618694795556</v>
      </c>
      <c r="BO38" s="11">
        <f t="shared" si="7"/>
        <v>1.9093664881743513</v>
      </c>
      <c r="BP38" s="11">
        <f t="shared" si="8"/>
        <v>1.9284601530560948</v>
      </c>
      <c r="BQ38" s="11">
        <f t="shared" si="9"/>
        <v>1.9477447545866557</v>
      </c>
      <c r="BR38" s="11">
        <f t="shared" si="10"/>
        <v>1.9672222021325223</v>
      </c>
      <c r="BS38" s="11">
        <f t="shared" si="11"/>
        <v>1.9868944241538475</v>
      </c>
      <c r="BT38" s="11">
        <f t="shared" si="12"/>
        <v>2.006763368395386</v>
      </c>
    </row>
    <row r="39" spans="1:72">
      <c r="A39" s="16"/>
      <c r="B39" s="11">
        <v>1</v>
      </c>
      <c r="C39" s="11">
        <f t="shared" si="21"/>
        <v>1.01</v>
      </c>
      <c r="D39" s="11">
        <f t="shared" si="22"/>
        <v>1.0201</v>
      </c>
      <c r="E39" s="11">
        <f t="shared" si="22"/>
        <v>1.0303009999999999</v>
      </c>
      <c r="F39" s="11">
        <f t="shared" si="22"/>
        <v>1.04060401</v>
      </c>
      <c r="G39" s="11">
        <f t="shared" si="22"/>
        <v>1.0510100500999999</v>
      </c>
      <c r="H39" s="11">
        <f t="shared" si="22"/>
        <v>1.0615201506009999</v>
      </c>
      <c r="I39" s="11">
        <f t="shared" si="22"/>
        <v>1.0721353521070098</v>
      </c>
      <c r="J39" s="12">
        <f t="shared" si="22"/>
        <v>1.08285670562808</v>
      </c>
      <c r="K39" s="11">
        <f t="shared" si="22"/>
        <v>1.0936852726843609</v>
      </c>
      <c r="L39" s="11">
        <f t="shared" si="22"/>
        <v>1.1046221254112045</v>
      </c>
      <c r="M39" s="11">
        <f t="shared" si="22"/>
        <v>1.1156683466653166</v>
      </c>
      <c r="N39" s="11">
        <f t="shared" si="22"/>
        <v>1.1268250301319698</v>
      </c>
      <c r="O39" s="11">
        <f t="shared" si="22"/>
        <v>1.1380932804332895</v>
      </c>
      <c r="P39" s="11">
        <f t="shared" si="22"/>
        <v>1.1494742132376223</v>
      </c>
      <c r="Q39" s="11">
        <f t="shared" si="22"/>
        <v>1.1609689553699987</v>
      </c>
      <c r="R39" s="11">
        <f t="shared" si="22"/>
        <v>1.1725786449236986</v>
      </c>
      <c r="S39" s="11">
        <f t="shared" si="22"/>
        <v>1.1843044313729356</v>
      </c>
      <c r="T39" s="11">
        <f t="shared" si="22"/>
        <v>1.196147475686665</v>
      </c>
      <c r="U39" s="11">
        <f t="shared" si="22"/>
        <v>1.2081089504435316</v>
      </c>
      <c r="V39" s="11">
        <f t="shared" si="22"/>
        <v>1.220190039947967</v>
      </c>
      <c r="W39" s="11">
        <f t="shared" si="22"/>
        <v>1.2323919403474468</v>
      </c>
      <c r="X39" s="11">
        <f t="shared" si="22"/>
        <v>1.2447158597509214</v>
      </c>
      <c r="Y39" s="11">
        <f t="shared" si="22"/>
        <v>1.2571630183484306</v>
      </c>
      <c r="Z39" s="11">
        <f t="shared" si="22"/>
        <v>1.269734648531915</v>
      </c>
      <c r="AA39" s="11">
        <f t="shared" si="22"/>
        <v>1.282431995017234</v>
      </c>
      <c r="AB39" s="11">
        <f t="shared" si="22"/>
        <v>1.2952563149674063</v>
      </c>
      <c r="AC39" s="11">
        <f t="shared" si="22"/>
        <v>1.3082088781170804</v>
      </c>
      <c r="AD39" s="11">
        <f t="shared" si="22"/>
        <v>1.3212909668982513</v>
      </c>
      <c r="AE39" s="11">
        <f t="shared" si="22"/>
        <v>1.3345038765672339</v>
      </c>
      <c r="AF39" s="11">
        <f t="shared" si="22"/>
        <v>1.3478489153329063</v>
      </c>
      <c r="AG39" s="11">
        <f t="shared" si="22"/>
        <v>1.3613274044862353</v>
      </c>
      <c r="AH39" s="11">
        <f t="shared" si="22"/>
        <v>1.3749406785310978</v>
      </c>
      <c r="AI39" s="11">
        <f t="shared" si="22"/>
        <v>1.3886900853164088</v>
      </c>
      <c r="AJ39" s="11">
        <f t="shared" si="22"/>
        <v>1.4025769861695729</v>
      </c>
      <c r="AK39" s="11">
        <f t="shared" si="22"/>
        <v>1.4166027560312686</v>
      </c>
      <c r="AL39" s="11">
        <f t="shared" si="22"/>
        <v>1.4307687835915812</v>
      </c>
      <c r="AM39" s="11">
        <f t="shared" si="22"/>
        <v>1.4450764714274971</v>
      </c>
      <c r="AN39" s="11">
        <f t="shared" si="22"/>
        <v>1.4595272361417722</v>
      </c>
      <c r="AO39" s="11">
        <f t="shared" si="22"/>
        <v>1.4741225085031899</v>
      </c>
      <c r="AP39" s="11">
        <f t="shared" si="22"/>
        <v>1.4888637335882218</v>
      </c>
      <c r="AQ39" s="11">
        <f t="shared" si="22"/>
        <v>1.5037523709241041</v>
      </c>
      <c r="AR39" s="11">
        <f t="shared" si="22"/>
        <v>1.5187898946333451</v>
      </c>
      <c r="AS39" s="11">
        <f t="shared" si="22"/>
        <v>1.5339777935796786</v>
      </c>
      <c r="AT39" s="11">
        <f t="shared" si="22"/>
        <v>1.5493175715154754</v>
      </c>
      <c r="AU39" s="11">
        <f t="shared" si="22"/>
        <v>1.5648107472306303</v>
      </c>
      <c r="AV39" s="11">
        <f t="shared" si="22"/>
        <v>1.5804588547029366</v>
      </c>
      <c r="AW39" s="11">
        <f t="shared" si="22"/>
        <v>1.5962634432499661</v>
      </c>
      <c r="AX39" s="11">
        <f t="shared" si="22"/>
        <v>1.6122260776824657</v>
      </c>
      <c r="AY39" s="11">
        <f t="shared" si="22"/>
        <v>1.6283483384592905</v>
      </c>
      <c r="AZ39" s="11">
        <f t="shared" si="22"/>
        <v>1.6446318218438833</v>
      </c>
      <c r="BA39" s="11">
        <f t="shared" si="22"/>
        <v>1.6610781400623222</v>
      </c>
      <c r="BB39" s="11">
        <f t="shared" si="22"/>
        <v>1.6776889214629456</v>
      </c>
      <c r="BC39" s="11">
        <f t="shared" si="22"/>
        <v>1.694465810677575</v>
      </c>
      <c r="BD39" s="11">
        <f t="shared" si="22"/>
        <v>1.7114104687843508</v>
      </c>
      <c r="BE39" s="11">
        <f t="shared" si="22"/>
        <v>1.7285245734721943</v>
      </c>
      <c r="BF39" s="11">
        <f t="shared" si="22"/>
        <v>1.7458098192069162</v>
      </c>
      <c r="BG39" s="11">
        <f t="shared" si="22"/>
        <v>1.7632679173989854</v>
      </c>
      <c r="BH39" s="11">
        <f t="shared" si="22"/>
        <v>1.7809005965729752</v>
      </c>
      <c r="BI39" s="11">
        <f t="shared" si="22"/>
        <v>1.798709602538705</v>
      </c>
      <c r="BJ39" s="11">
        <f t="shared" si="2"/>
        <v>1.8166966985640922</v>
      </c>
      <c r="BK39" s="11">
        <f t="shared" si="3"/>
        <v>1.8348636655497332</v>
      </c>
      <c r="BL39" s="11">
        <f t="shared" si="4"/>
        <v>1.8532123022052305</v>
      </c>
      <c r="BM39" s="11">
        <f t="shared" si="5"/>
        <v>1.8717444252272828</v>
      </c>
      <c r="BN39" s="11">
        <f t="shared" si="6"/>
        <v>1.8904618694795556</v>
      </c>
      <c r="BO39" s="11">
        <f t="shared" si="7"/>
        <v>1.9093664881743513</v>
      </c>
      <c r="BP39" s="11">
        <f t="shared" si="8"/>
        <v>1.9284601530560948</v>
      </c>
      <c r="BQ39" s="11">
        <f t="shared" si="9"/>
        <v>1.9477447545866557</v>
      </c>
      <c r="BR39" s="11">
        <f t="shared" si="10"/>
        <v>1.9672222021325223</v>
      </c>
      <c r="BS39" s="11">
        <f t="shared" si="11"/>
        <v>1.9868944241538475</v>
      </c>
      <c r="BT39" s="11">
        <f t="shared" si="12"/>
        <v>2.006763368395386</v>
      </c>
    </row>
    <row r="40" spans="1:72">
      <c r="A40" s="16"/>
      <c r="B40" s="11">
        <v>1</v>
      </c>
      <c r="C40" s="11">
        <f t="shared" si="21"/>
        <v>1.01</v>
      </c>
      <c r="D40" s="11">
        <f t="shared" si="22"/>
        <v>1.0201</v>
      </c>
      <c r="E40" s="11">
        <f t="shared" si="22"/>
        <v>1.0303009999999999</v>
      </c>
      <c r="F40" s="11">
        <f t="shared" si="22"/>
        <v>1.04060401</v>
      </c>
      <c r="G40" s="11">
        <f t="shared" si="22"/>
        <v>1.0510100500999999</v>
      </c>
      <c r="H40" s="11">
        <f t="shared" si="22"/>
        <v>1.0615201506009999</v>
      </c>
      <c r="I40" s="11">
        <f t="shared" si="22"/>
        <v>1.0721353521070098</v>
      </c>
      <c r="J40" s="12">
        <f t="shared" si="22"/>
        <v>1.08285670562808</v>
      </c>
      <c r="K40" s="11">
        <f t="shared" si="22"/>
        <v>1.0936852726843609</v>
      </c>
      <c r="L40" s="11">
        <f t="shared" si="22"/>
        <v>1.1046221254112045</v>
      </c>
      <c r="M40" s="11">
        <f t="shared" si="22"/>
        <v>1.1156683466653166</v>
      </c>
      <c r="N40" s="11">
        <f t="shared" si="22"/>
        <v>1.1268250301319698</v>
      </c>
      <c r="O40" s="11">
        <f t="shared" si="22"/>
        <v>1.1380932804332895</v>
      </c>
      <c r="P40" s="11">
        <f t="shared" si="22"/>
        <v>1.1494742132376223</v>
      </c>
      <c r="Q40" s="11">
        <f t="shared" si="22"/>
        <v>1.1609689553699987</v>
      </c>
      <c r="R40" s="11">
        <f t="shared" si="22"/>
        <v>1.1725786449236986</v>
      </c>
      <c r="S40" s="11">
        <f t="shared" si="22"/>
        <v>1.1843044313729356</v>
      </c>
      <c r="T40" s="11">
        <f t="shared" si="22"/>
        <v>1.196147475686665</v>
      </c>
      <c r="U40" s="11">
        <f t="shared" si="22"/>
        <v>1.2081089504435316</v>
      </c>
      <c r="V40" s="11">
        <f t="shared" si="22"/>
        <v>1.220190039947967</v>
      </c>
      <c r="W40" s="11">
        <f t="shared" si="22"/>
        <v>1.2323919403474468</v>
      </c>
      <c r="X40" s="11">
        <f t="shared" si="22"/>
        <v>1.2447158597509214</v>
      </c>
      <c r="Y40" s="11">
        <f t="shared" si="22"/>
        <v>1.2571630183484306</v>
      </c>
      <c r="Z40" s="11">
        <f t="shared" si="22"/>
        <v>1.269734648531915</v>
      </c>
      <c r="AA40" s="11">
        <f t="shared" si="22"/>
        <v>1.282431995017234</v>
      </c>
      <c r="AB40" s="11">
        <f t="shared" si="22"/>
        <v>1.2952563149674063</v>
      </c>
      <c r="AC40" s="11">
        <f t="shared" si="22"/>
        <v>1.3082088781170804</v>
      </c>
      <c r="AD40" s="11">
        <f t="shared" si="22"/>
        <v>1.3212909668982513</v>
      </c>
      <c r="AE40" s="11">
        <f t="shared" si="22"/>
        <v>1.3345038765672339</v>
      </c>
      <c r="AF40" s="11">
        <f t="shared" si="22"/>
        <v>1.3478489153329063</v>
      </c>
      <c r="AG40" s="11">
        <f t="shared" si="22"/>
        <v>1.3613274044862353</v>
      </c>
      <c r="AH40" s="11">
        <f t="shared" si="22"/>
        <v>1.3749406785310978</v>
      </c>
      <c r="AI40" s="11">
        <f t="shared" si="22"/>
        <v>1.3886900853164088</v>
      </c>
      <c r="AJ40" s="11">
        <f t="shared" si="22"/>
        <v>1.4025769861695729</v>
      </c>
      <c r="AK40" s="11">
        <f t="shared" si="22"/>
        <v>1.4166027560312686</v>
      </c>
      <c r="AL40" s="11">
        <f t="shared" si="22"/>
        <v>1.4307687835915812</v>
      </c>
      <c r="AM40" s="11">
        <f t="shared" si="22"/>
        <v>1.4450764714274971</v>
      </c>
      <c r="AN40" s="11">
        <f t="shared" si="22"/>
        <v>1.4595272361417722</v>
      </c>
      <c r="AO40" s="11">
        <f t="shared" si="22"/>
        <v>1.4741225085031899</v>
      </c>
      <c r="AP40" s="11">
        <f t="shared" si="22"/>
        <v>1.4888637335882218</v>
      </c>
      <c r="AQ40" s="11">
        <f t="shared" si="22"/>
        <v>1.5037523709241041</v>
      </c>
      <c r="AR40" s="11">
        <f t="shared" si="22"/>
        <v>1.5187898946333451</v>
      </c>
      <c r="AS40" s="11">
        <f t="shared" si="22"/>
        <v>1.5339777935796786</v>
      </c>
      <c r="AT40" s="11">
        <f t="shared" si="22"/>
        <v>1.5493175715154754</v>
      </c>
      <c r="AU40" s="11">
        <f t="shared" si="22"/>
        <v>1.5648107472306303</v>
      </c>
      <c r="AV40" s="11">
        <f t="shared" si="22"/>
        <v>1.5804588547029366</v>
      </c>
      <c r="AW40" s="11">
        <f t="shared" si="22"/>
        <v>1.5962634432499661</v>
      </c>
      <c r="AX40" s="11">
        <f t="shared" si="22"/>
        <v>1.6122260776824657</v>
      </c>
      <c r="AY40" s="11">
        <f t="shared" si="22"/>
        <v>1.6283483384592905</v>
      </c>
      <c r="AZ40" s="11">
        <f t="shared" ref="D40:BI45" si="23">AY40*1.01</f>
        <v>1.6446318218438833</v>
      </c>
      <c r="BA40" s="11">
        <f t="shared" si="23"/>
        <v>1.6610781400623222</v>
      </c>
      <c r="BB40" s="11">
        <f t="shared" si="23"/>
        <v>1.6776889214629456</v>
      </c>
      <c r="BC40" s="11">
        <f t="shared" si="23"/>
        <v>1.694465810677575</v>
      </c>
      <c r="BD40" s="11">
        <f t="shared" si="23"/>
        <v>1.7114104687843508</v>
      </c>
      <c r="BE40" s="11">
        <f t="shared" si="23"/>
        <v>1.7285245734721943</v>
      </c>
      <c r="BF40" s="11">
        <f t="shared" si="23"/>
        <v>1.7458098192069162</v>
      </c>
      <c r="BG40" s="11">
        <f t="shared" si="23"/>
        <v>1.7632679173989854</v>
      </c>
      <c r="BH40" s="11">
        <f t="shared" si="23"/>
        <v>1.7809005965729752</v>
      </c>
      <c r="BI40" s="11">
        <f t="shared" si="23"/>
        <v>1.798709602538705</v>
      </c>
      <c r="BJ40" s="11">
        <f t="shared" si="2"/>
        <v>1.8166966985640922</v>
      </c>
      <c r="BK40" s="11">
        <f t="shared" si="3"/>
        <v>1.8348636655497332</v>
      </c>
      <c r="BL40" s="11">
        <f t="shared" si="4"/>
        <v>1.8532123022052305</v>
      </c>
      <c r="BM40" s="11">
        <f t="shared" si="5"/>
        <v>1.8717444252272828</v>
      </c>
      <c r="BN40" s="11">
        <f t="shared" si="6"/>
        <v>1.8904618694795556</v>
      </c>
      <c r="BO40" s="11">
        <f t="shared" si="7"/>
        <v>1.9093664881743513</v>
      </c>
      <c r="BP40" s="11">
        <f t="shared" si="8"/>
        <v>1.9284601530560948</v>
      </c>
      <c r="BQ40" s="11">
        <f t="shared" si="9"/>
        <v>1.9477447545866557</v>
      </c>
      <c r="BR40" s="11">
        <f t="shared" si="10"/>
        <v>1.9672222021325223</v>
      </c>
      <c r="BS40" s="11">
        <f t="shared" si="11"/>
        <v>1.9868944241538475</v>
      </c>
      <c r="BT40" s="11">
        <f t="shared" si="12"/>
        <v>2.006763368395386</v>
      </c>
    </row>
    <row r="41" spans="1:72">
      <c r="A41" s="16"/>
      <c r="B41" s="11">
        <v>1</v>
      </c>
      <c r="C41" s="11">
        <f t="shared" si="21"/>
        <v>1.01</v>
      </c>
      <c r="D41" s="11">
        <f t="shared" si="23"/>
        <v>1.0201</v>
      </c>
      <c r="E41" s="11">
        <f t="shared" si="23"/>
        <v>1.0303009999999999</v>
      </c>
      <c r="F41" s="11">
        <f t="shared" si="23"/>
        <v>1.04060401</v>
      </c>
      <c r="G41" s="11">
        <f t="shared" si="23"/>
        <v>1.0510100500999999</v>
      </c>
      <c r="H41" s="11">
        <f t="shared" si="23"/>
        <v>1.0615201506009999</v>
      </c>
      <c r="I41" s="11">
        <f t="shared" si="23"/>
        <v>1.0721353521070098</v>
      </c>
      <c r="J41" s="12">
        <f t="shared" si="23"/>
        <v>1.08285670562808</v>
      </c>
      <c r="K41" s="11">
        <f t="shared" si="23"/>
        <v>1.0936852726843609</v>
      </c>
      <c r="L41" s="11">
        <f t="shared" si="23"/>
        <v>1.1046221254112045</v>
      </c>
      <c r="M41" s="11">
        <f t="shared" si="23"/>
        <v>1.1156683466653166</v>
      </c>
      <c r="N41" s="11">
        <f t="shared" si="23"/>
        <v>1.1268250301319698</v>
      </c>
      <c r="O41" s="11">
        <f t="shared" si="23"/>
        <v>1.1380932804332895</v>
      </c>
      <c r="P41" s="11">
        <f t="shared" si="23"/>
        <v>1.1494742132376223</v>
      </c>
      <c r="Q41" s="11">
        <f t="shared" si="23"/>
        <v>1.1609689553699987</v>
      </c>
      <c r="R41" s="11">
        <f t="shared" si="23"/>
        <v>1.1725786449236986</v>
      </c>
      <c r="S41" s="11">
        <f t="shared" si="23"/>
        <v>1.1843044313729356</v>
      </c>
      <c r="T41" s="11">
        <f t="shared" si="23"/>
        <v>1.196147475686665</v>
      </c>
      <c r="U41" s="11">
        <f t="shared" si="23"/>
        <v>1.2081089504435316</v>
      </c>
      <c r="V41" s="11">
        <f t="shared" si="23"/>
        <v>1.220190039947967</v>
      </c>
      <c r="W41" s="11">
        <f t="shared" si="23"/>
        <v>1.2323919403474468</v>
      </c>
      <c r="X41" s="11">
        <f t="shared" si="23"/>
        <v>1.2447158597509214</v>
      </c>
      <c r="Y41" s="11">
        <f t="shared" si="23"/>
        <v>1.2571630183484306</v>
      </c>
      <c r="Z41" s="11">
        <f t="shared" si="23"/>
        <v>1.269734648531915</v>
      </c>
      <c r="AA41" s="11">
        <f t="shared" si="23"/>
        <v>1.282431995017234</v>
      </c>
      <c r="AB41" s="11">
        <f t="shared" si="23"/>
        <v>1.2952563149674063</v>
      </c>
      <c r="AC41" s="11">
        <f t="shared" si="23"/>
        <v>1.3082088781170804</v>
      </c>
      <c r="AD41" s="11">
        <f t="shared" si="23"/>
        <v>1.3212909668982513</v>
      </c>
      <c r="AE41" s="11">
        <f t="shared" si="23"/>
        <v>1.3345038765672339</v>
      </c>
      <c r="AF41" s="11">
        <f t="shared" si="23"/>
        <v>1.3478489153329063</v>
      </c>
      <c r="AG41" s="11">
        <f t="shared" si="23"/>
        <v>1.3613274044862353</v>
      </c>
      <c r="AH41" s="11">
        <f t="shared" si="23"/>
        <v>1.3749406785310978</v>
      </c>
      <c r="AI41" s="11">
        <f t="shared" si="23"/>
        <v>1.3886900853164088</v>
      </c>
      <c r="AJ41" s="11">
        <f t="shared" si="23"/>
        <v>1.4025769861695729</v>
      </c>
      <c r="AK41" s="11">
        <f t="shared" si="23"/>
        <v>1.4166027560312686</v>
      </c>
      <c r="AL41" s="11">
        <f t="shared" si="23"/>
        <v>1.4307687835915812</v>
      </c>
      <c r="AM41" s="11">
        <f t="shared" si="23"/>
        <v>1.4450764714274971</v>
      </c>
      <c r="AN41" s="11">
        <f t="shared" si="23"/>
        <v>1.4595272361417722</v>
      </c>
      <c r="AO41" s="11">
        <f t="shared" si="23"/>
        <v>1.4741225085031899</v>
      </c>
      <c r="AP41" s="11">
        <f t="shared" si="23"/>
        <v>1.4888637335882218</v>
      </c>
      <c r="AQ41" s="11">
        <f t="shared" si="23"/>
        <v>1.5037523709241041</v>
      </c>
      <c r="AR41" s="11">
        <f t="shared" si="23"/>
        <v>1.5187898946333451</v>
      </c>
      <c r="AS41" s="11">
        <f t="shared" si="23"/>
        <v>1.5339777935796786</v>
      </c>
      <c r="AT41" s="11">
        <f t="shared" si="23"/>
        <v>1.5493175715154754</v>
      </c>
      <c r="AU41" s="11">
        <f t="shared" si="23"/>
        <v>1.5648107472306303</v>
      </c>
      <c r="AV41" s="11">
        <f t="shared" si="23"/>
        <v>1.5804588547029366</v>
      </c>
      <c r="AW41" s="11">
        <f t="shared" si="23"/>
        <v>1.5962634432499661</v>
      </c>
      <c r="AX41" s="11">
        <f t="shared" si="23"/>
        <v>1.6122260776824657</v>
      </c>
      <c r="AY41" s="11">
        <f t="shared" si="23"/>
        <v>1.6283483384592905</v>
      </c>
      <c r="AZ41" s="11">
        <f t="shared" si="23"/>
        <v>1.6446318218438833</v>
      </c>
      <c r="BA41" s="11">
        <f t="shared" si="23"/>
        <v>1.6610781400623222</v>
      </c>
      <c r="BB41" s="11">
        <f t="shared" si="23"/>
        <v>1.6776889214629456</v>
      </c>
      <c r="BC41" s="11">
        <f t="shared" si="23"/>
        <v>1.694465810677575</v>
      </c>
      <c r="BD41" s="11">
        <f t="shared" si="23"/>
        <v>1.7114104687843508</v>
      </c>
      <c r="BE41" s="11">
        <f t="shared" si="23"/>
        <v>1.7285245734721943</v>
      </c>
      <c r="BF41" s="11">
        <f t="shared" si="23"/>
        <v>1.7458098192069162</v>
      </c>
      <c r="BG41" s="11">
        <f t="shared" si="23"/>
        <v>1.7632679173989854</v>
      </c>
      <c r="BH41" s="11">
        <f t="shared" si="23"/>
        <v>1.7809005965729752</v>
      </c>
      <c r="BI41" s="11">
        <f t="shared" si="23"/>
        <v>1.798709602538705</v>
      </c>
      <c r="BJ41" s="11">
        <f t="shared" si="2"/>
        <v>1.8166966985640922</v>
      </c>
      <c r="BK41" s="11">
        <f t="shared" si="3"/>
        <v>1.8348636655497332</v>
      </c>
      <c r="BL41" s="11">
        <f t="shared" si="4"/>
        <v>1.8532123022052305</v>
      </c>
      <c r="BM41" s="11">
        <f t="shared" si="5"/>
        <v>1.8717444252272828</v>
      </c>
      <c r="BN41" s="11">
        <f t="shared" si="6"/>
        <v>1.8904618694795556</v>
      </c>
      <c r="BO41" s="11">
        <f t="shared" si="7"/>
        <v>1.9093664881743513</v>
      </c>
      <c r="BP41" s="11">
        <f t="shared" si="8"/>
        <v>1.9284601530560948</v>
      </c>
      <c r="BQ41" s="11">
        <f t="shared" si="9"/>
        <v>1.9477447545866557</v>
      </c>
      <c r="BR41" s="11">
        <f t="shared" si="10"/>
        <v>1.9672222021325223</v>
      </c>
      <c r="BS41" s="11">
        <f t="shared" si="11"/>
        <v>1.9868944241538475</v>
      </c>
      <c r="BT41" s="11">
        <f t="shared" si="12"/>
        <v>2.006763368395386</v>
      </c>
    </row>
    <row r="42" spans="1:72">
      <c r="A42" s="16"/>
      <c r="B42" s="11">
        <v>1</v>
      </c>
      <c r="C42" s="11">
        <f t="shared" si="21"/>
        <v>1.01</v>
      </c>
      <c r="D42" s="11">
        <f t="shared" si="23"/>
        <v>1.0201</v>
      </c>
      <c r="E42" s="11">
        <f t="shared" si="23"/>
        <v>1.0303009999999999</v>
      </c>
      <c r="F42" s="11">
        <f t="shared" si="23"/>
        <v>1.04060401</v>
      </c>
      <c r="G42" s="11">
        <f t="shared" si="23"/>
        <v>1.0510100500999999</v>
      </c>
      <c r="H42" s="11">
        <f t="shared" si="23"/>
        <v>1.0615201506009999</v>
      </c>
      <c r="I42" s="11">
        <f t="shared" si="23"/>
        <v>1.0721353521070098</v>
      </c>
      <c r="J42" s="12">
        <f t="shared" si="23"/>
        <v>1.08285670562808</v>
      </c>
      <c r="K42" s="11">
        <f t="shared" si="23"/>
        <v>1.0936852726843609</v>
      </c>
      <c r="L42" s="11">
        <f t="shared" si="23"/>
        <v>1.1046221254112045</v>
      </c>
      <c r="M42" s="11">
        <f t="shared" si="23"/>
        <v>1.1156683466653166</v>
      </c>
      <c r="N42" s="11">
        <f t="shared" si="23"/>
        <v>1.1268250301319698</v>
      </c>
      <c r="O42" s="11">
        <f t="shared" si="23"/>
        <v>1.1380932804332895</v>
      </c>
      <c r="P42" s="11">
        <f t="shared" si="23"/>
        <v>1.1494742132376223</v>
      </c>
      <c r="Q42" s="11">
        <f t="shared" si="23"/>
        <v>1.1609689553699987</v>
      </c>
      <c r="R42" s="11">
        <f t="shared" si="23"/>
        <v>1.1725786449236986</v>
      </c>
      <c r="S42" s="11">
        <f t="shared" si="23"/>
        <v>1.1843044313729356</v>
      </c>
      <c r="T42" s="11">
        <f t="shared" si="23"/>
        <v>1.196147475686665</v>
      </c>
      <c r="U42" s="11">
        <f t="shared" si="23"/>
        <v>1.2081089504435316</v>
      </c>
      <c r="V42" s="11">
        <f t="shared" si="23"/>
        <v>1.220190039947967</v>
      </c>
      <c r="W42" s="11">
        <f t="shared" si="23"/>
        <v>1.2323919403474468</v>
      </c>
      <c r="X42" s="11">
        <f t="shared" si="23"/>
        <v>1.2447158597509214</v>
      </c>
      <c r="Y42" s="11">
        <f t="shared" si="23"/>
        <v>1.2571630183484306</v>
      </c>
      <c r="Z42" s="11">
        <f t="shared" si="23"/>
        <v>1.269734648531915</v>
      </c>
      <c r="AA42" s="11">
        <f t="shared" si="23"/>
        <v>1.282431995017234</v>
      </c>
      <c r="AB42" s="11">
        <f t="shared" si="23"/>
        <v>1.2952563149674063</v>
      </c>
      <c r="AC42" s="11">
        <f t="shared" si="23"/>
        <v>1.3082088781170804</v>
      </c>
      <c r="AD42" s="11">
        <f t="shared" si="23"/>
        <v>1.3212909668982513</v>
      </c>
      <c r="AE42" s="11">
        <f t="shared" si="23"/>
        <v>1.3345038765672339</v>
      </c>
      <c r="AF42" s="11">
        <f t="shared" si="23"/>
        <v>1.3478489153329063</v>
      </c>
      <c r="AG42" s="11">
        <f t="shared" si="23"/>
        <v>1.3613274044862353</v>
      </c>
      <c r="AH42" s="11">
        <f t="shared" si="23"/>
        <v>1.3749406785310978</v>
      </c>
      <c r="AI42" s="11">
        <f t="shared" si="23"/>
        <v>1.3886900853164088</v>
      </c>
      <c r="AJ42" s="11">
        <f t="shared" si="23"/>
        <v>1.4025769861695729</v>
      </c>
      <c r="AK42" s="11">
        <f t="shared" si="23"/>
        <v>1.4166027560312686</v>
      </c>
      <c r="AL42" s="11">
        <f t="shared" si="23"/>
        <v>1.4307687835915812</v>
      </c>
      <c r="AM42" s="11">
        <f t="shared" si="23"/>
        <v>1.4450764714274971</v>
      </c>
      <c r="AN42" s="11">
        <f t="shared" si="23"/>
        <v>1.4595272361417722</v>
      </c>
      <c r="AO42" s="11">
        <f t="shared" si="23"/>
        <v>1.4741225085031899</v>
      </c>
      <c r="AP42" s="11">
        <f t="shared" si="23"/>
        <v>1.4888637335882218</v>
      </c>
      <c r="AQ42" s="11">
        <f t="shared" si="23"/>
        <v>1.5037523709241041</v>
      </c>
      <c r="AR42" s="11">
        <f t="shared" si="23"/>
        <v>1.5187898946333451</v>
      </c>
      <c r="AS42" s="11">
        <f t="shared" si="23"/>
        <v>1.5339777935796786</v>
      </c>
      <c r="AT42" s="11">
        <f t="shared" si="23"/>
        <v>1.5493175715154754</v>
      </c>
      <c r="AU42" s="11">
        <f t="shared" si="23"/>
        <v>1.5648107472306303</v>
      </c>
      <c r="AV42" s="11">
        <f t="shared" si="23"/>
        <v>1.5804588547029366</v>
      </c>
      <c r="AW42" s="11">
        <f t="shared" si="23"/>
        <v>1.5962634432499661</v>
      </c>
      <c r="AX42" s="11">
        <f t="shared" si="23"/>
        <v>1.6122260776824657</v>
      </c>
      <c r="AY42" s="11">
        <f t="shared" si="23"/>
        <v>1.6283483384592905</v>
      </c>
      <c r="AZ42" s="11">
        <f t="shared" si="23"/>
        <v>1.6446318218438833</v>
      </c>
      <c r="BA42" s="11">
        <f t="shared" si="23"/>
        <v>1.6610781400623222</v>
      </c>
      <c r="BB42" s="11">
        <f t="shared" si="23"/>
        <v>1.6776889214629456</v>
      </c>
      <c r="BC42" s="11">
        <f t="shared" si="23"/>
        <v>1.694465810677575</v>
      </c>
      <c r="BD42" s="11">
        <f t="shared" si="23"/>
        <v>1.7114104687843508</v>
      </c>
      <c r="BE42" s="11">
        <f t="shared" si="23"/>
        <v>1.7285245734721943</v>
      </c>
      <c r="BF42" s="11">
        <f t="shared" si="23"/>
        <v>1.7458098192069162</v>
      </c>
      <c r="BG42" s="11">
        <f t="shared" si="23"/>
        <v>1.7632679173989854</v>
      </c>
      <c r="BH42" s="11">
        <f t="shared" si="23"/>
        <v>1.7809005965729752</v>
      </c>
      <c r="BI42" s="11">
        <f t="shared" si="23"/>
        <v>1.798709602538705</v>
      </c>
      <c r="BJ42" s="11">
        <f t="shared" si="2"/>
        <v>1.8166966985640922</v>
      </c>
      <c r="BK42" s="11">
        <f t="shared" si="3"/>
        <v>1.8348636655497332</v>
      </c>
      <c r="BL42" s="11">
        <f t="shared" si="4"/>
        <v>1.8532123022052305</v>
      </c>
      <c r="BM42" s="11">
        <f t="shared" si="5"/>
        <v>1.8717444252272828</v>
      </c>
      <c r="BN42" s="11">
        <f t="shared" si="6"/>
        <v>1.8904618694795556</v>
      </c>
      <c r="BO42" s="11">
        <f t="shared" si="7"/>
        <v>1.9093664881743513</v>
      </c>
      <c r="BP42" s="11">
        <f t="shared" si="8"/>
        <v>1.9284601530560948</v>
      </c>
      <c r="BQ42" s="11">
        <f t="shared" si="9"/>
        <v>1.9477447545866557</v>
      </c>
      <c r="BR42" s="11">
        <f t="shared" si="10"/>
        <v>1.9672222021325223</v>
      </c>
      <c r="BS42" s="11">
        <f t="shared" si="11"/>
        <v>1.9868944241538475</v>
      </c>
      <c r="BT42" s="11">
        <f t="shared" si="12"/>
        <v>2.006763368395386</v>
      </c>
    </row>
    <row r="43" spans="1:72">
      <c r="A43" s="16"/>
      <c r="B43" s="11">
        <v>1</v>
      </c>
      <c r="C43" s="11">
        <f t="shared" si="21"/>
        <v>1.01</v>
      </c>
      <c r="D43" s="11">
        <f t="shared" si="23"/>
        <v>1.0201</v>
      </c>
      <c r="E43" s="11">
        <f t="shared" si="23"/>
        <v>1.0303009999999999</v>
      </c>
      <c r="F43" s="11">
        <f t="shared" si="23"/>
        <v>1.04060401</v>
      </c>
      <c r="G43" s="11">
        <f t="shared" si="23"/>
        <v>1.0510100500999999</v>
      </c>
      <c r="H43" s="11">
        <f t="shared" si="23"/>
        <v>1.0615201506009999</v>
      </c>
      <c r="I43" s="11">
        <f t="shared" si="23"/>
        <v>1.0721353521070098</v>
      </c>
      <c r="J43" s="12">
        <f t="shared" si="23"/>
        <v>1.08285670562808</v>
      </c>
      <c r="K43" s="11">
        <f t="shared" si="23"/>
        <v>1.0936852726843609</v>
      </c>
      <c r="L43" s="11">
        <f t="shared" si="23"/>
        <v>1.1046221254112045</v>
      </c>
      <c r="M43" s="11">
        <f t="shared" si="23"/>
        <v>1.1156683466653166</v>
      </c>
      <c r="N43" s="11">
        <f t="shared" si="23"/>
        <v>1.1268250301319698</v>
      </c>
      <c r="O43" s="11">
        <f t="shared" si="23"/>
        <v>1.1380932804332895</v>
      </c>
      <c r="P43" s="11">
        <f t="shared" si="23"/>
        <v>1.1494742132376223</v>
      </c>
      <c r="Q43" s="11">
        <f t="shared" si="23"/>
        <v>1.1609689553699987</v>
      </c>
      <c r="R43" s="11">
        <f t="shared" si="23"/>
        <v>1.1725786449236986</v>
      </c>
      <c r="S43" s="11">
        <f t="shared" si="23"/>
        <v>1.1843044313729356</v>
      </c>
      <c r="T43" s="11">
        <f t="shared" si="23"/>
        <v>1.196147475686665</v>
      </c>
      <c r="U43" s="11">
        <f t="shared" si="23"/>
        <v>1.2081089504435316</v>
      </c>
      <c r="V43" s="11">
        <f t="shared" si="23"/>
        <v>1.220190039947967</v>
      </c>
      <c r="W43" s="11">
        <f t="shared" si="23"/>
        <v>1.2323919403474468</v>
      </c>
      <c r="X43" s="11">
        <f t="shared" si="23"/>
        <v>1.2447158597509214</v>
      </c>
      <c r="Y43" s="11">
        <f t="shared" si="23"/>
        <v>1.2571630183484306</v>
      </c>
      <c r="Z43" s="11">
        <f t="shared" si="23"/>
        <v>1.269734648531915</v>
      </c>
      <c r="AA43" s="11">
        <f t="shared" si="23"/>
        <v>1.282431995017234</v>
      </c>
      <c r="AB43" s="11">
        <f t="shared" si="23"/>
        <v>1.2952563149674063</v>
      </c>
      <c r="AC43" s="11">
        <f t="shared" si="23"/>
        <v>1.3082088781170804</v>
      </c>
      <c r="AD43" s="11">
        <f t="shared" si="23"/>
        <v>1.3212909668982513</v>
      </c>
      <c r="AE43" s="11">
        <f t="shared" si="23"/>
        <v>1.3345038765672339</v>
      </c>
      <c r="AF43" s="11">
        <f t="shared" si="23"/>
        <v>1.3478489153329063</v>
      </c>
      <c r="AG43" s="11">
        <f t="shared" si="23"/>
        <v>1.3613274044862353</v>
      </c>
      <c r="AH43" s="11">
        <f t="shared" si="23"/>
        <v>1.3749406785310978</v>
      </c>
      <c r="AI43" s="11">
        <f t="shared" si="23"/>
        <v>1.3886900853164088</v>
      </c>
      <c r="AJ43" s="11">
        <f t="shared" si="23"/>
        <v>1.4025769861695729</v>
      </c>
      <c r="AK43" s="11">
        <f t="shared" si="23"/>
        <v>1.4166027560312686</v>
      </c>
      <c r="AL43" s="11">
        <f t="shared" si="23"/>
        <v>1.4307687835915812</v>
      </c>
      <c r="AM43" s="11">
        <f t="shared" si="23"/>
        <v>1.4450764714274971</v>
      </c>
      <c r="AN43" s="11">
        <f t="shared" si="23"/>
        <v>1.4595272361417722</v>
      </c>
      <c r="AO43" s="11">
        <f t="shared" si="23"/>
        <v>1.4741225085031899</v>
      </c>
      <c r="AP43" s="11">
        <f t="shared" si="23"/>
        <v>1.4888637335882218</v>
      </c>
      <c r="AQ43" s="11">
        <f t="shared" si="23"/>
        <v>1.5037523709241041</v>
      </c>
      <c r="AR43" s="11">
        <f t="shared" si="23"/>
        <v>1.5187898946333451</v>
      </c>
      <c r="AS43" s="11">
        <f t="shared" si="23"/>
        <v>1.5339777935796786</v>
      </c>
      <c r="AT43" s="11">
        <f t="shared" si="23"/>
        <v>1.5493175715154754</v>
      </c>
      <c r="AU43" s="11">
        <f t="shared" si="23"/>
        <v>1.5648107472306303</v>
      </c>
      <c r="AV43" s="11">
        <f t="shared" si="23"/>
        <v>1.5804588547029366</v>
      </c>
      <c r="AW43" s="11">
        <f t="shared" si="23"/>
        <v>1.5962634432499661</v>
      </c>
      <c r="AX43" s="11">
        <f t="shared" si="23"/>
        <v>1.6122260776824657</v>
      </c>
      <c r="AY43" s="11">
        <f t="shared" si="23"/>
        <v>1.6283483384592905</v>
      </c>
      <c r="AZ43" s="11">
        <f t="shared" si="23"/>
        <v>1.6446318218438833</v>
      </c>
      <c r="BA43" s="11">
        <f t="shared" si="23"/>
        <v>1.6610781400623222</v>
      </c>
      <c r="BB43" s="11">
        <f t="shared" si="23"/>
        <v>1.6776889214629456</v>
      </c>
      <c r="BC43" s="11">
        <f t="shared" si="23"/>
        <v>1.694465810677575</v>
      </c>
      <c r="BD43" s="11">
        <f t="shared" si="23"/>
        <v>1.7114104687843508</v>
      </c>
      <c r="BE43" s="11">
        <f t="shared" si="23"/>
        <v>1.7285245734721943</v>
      </c>
      <c r="BF43" s="11">
        <f t="shared" si="23"/>
        <v>1.7458098192069162</v>
      </c>
      <c r="BG43" s="11">
        <f t="shared" si="23"/>
        <v>1.7632679173989854</v>
      </c>
      <c r="BH43" s="11">
        <f t="shared" si="23"/>
        <v>1.7809005965729752</v>
      </c>
      <c r="BI43" s="11">
        <f t="shared" si="23"/>
        <v>1.798709602538705</v>
      </c>
      <c r="BJ43" s="11">
        <f t="shared" si="2"/>
        <v>1.8166966985640922</v>
      </c>
      <c r="BK43" s="11">
        <f t="shared" si="3"/>
        <v>1.8348636655497332</v>
      </c>
      <c r="BL43" s="11">
        <f t="shared" si="4"/>
        <v>1.8532123022052305</v>
      </c>
      <c r="BM43" s="11">
        <f t="shared" si="5"/>
        <v>1.8717444252272828</v>
      </c>
      <c r="BN43" s="11">
        <f t="shared" si="6"/>
        <v>1.8904618694795556</v>
      </c>
      <c r="BO43" s="11">
        <f t="shared" si="7"/>
        <v>1.9093664881743513</v>
      </c>
      <c r="BP43" s="11">
        <f t="shared" si="8"/>
        <v>1.9284601530560948</v>
      </c>
      <c r="BQ43" s="11">
        <f t="shared" si="9"/>
        <v>1.9477447545866557</v>
      </c>
      <c r="BR43" s="11">
        <f t="shared" si="10"/>
        <v>1.9672222021325223</v>
      </c>
      <c r="BS43" s="11">
        <f t="shared" si="11"/>
        <v>1.9868944241538475</v>
      </c>
      <c r="BT43" s="11">
        <f t="shared" si="12"/>
        <v>2.006763368395386</v>
      </c>
    </row>
    <row r="44" spans="1:72">
      <c r="A44" s="16"/>
      <c r="B44" s="11">
        <v>1</v>
      </c>
      <c r="C44" s="11">
        <f t="shared" si="21"/>
        <v>1.01</v>
      </c>
      <c r="D44" s="11">
        <f t="shared" si="23"/>
        <v>1.0201</v>
      </c>
      <c r="E44" s="11">
        <f t="shared" si="23"/>
        <v>1.0303009999999999</v>
      </c>
      <c r="F44" s="11">
        <f t="shared" si="23"/>
        <v>1.04060401</v>
      </c>
      <c r="G44" s="11">
        <f t="shared" si="23"/>
        <v>1.0510100500999999</v>
      </c>
      <c r="H44" s="11">
        <f t="shared" si="23"/>
        <v>1.0615201506009999</v>
      </c>
      <c r="I44" s="11">
        <f t="shared" si="23"/>
        <v>1.0721353521070098</v>
      </c>
      <c r="J44" s="12">
        <f t="shared" si="23"/>
        <v>1.08285670562808</v>
      </c>
      <c r="K44" s="11">
        <f t="shared" si="23"/>
        <v>1.0936852726843609</v>
      </c>
      <c r="L44" s="11">
        <f t="shared" si="23"/>
        <v>1.1046221254112045</v>
      </c>
      <c r="M44" s="11">
        <f t="shared" si="23"/>
        <v>1.1156683466653166</v>
      </c>
      <c r="N44" s="11">
        <f t="shared" si="23"/>
        <v>1.1268250301319698</v>
      </c>
      <c r="O44" s="11">
        <f t="shared" si="23"/>
        <v>1.1380932804332895</v>
      </c>
      <c r="P44" s="11">
        <f t="shared" si="23"/>
        <v>1.1494742132376223</v>
      </c>
      <c r="Q44" s="11">
        <f t="shared" si="23"/>
        <v>1.1609689553699987</v>
      </c>
      <c r="R44" s="11">
        <f t="shared" si="23"/>
        <v>1.1725786449236986</v>
      </c>
      <c r="S44" s="11">
        <f t="shared" si="23"/>
        <v>1.1843044313729356</v>
      </c>
      <c r="T44" s="11">
        <f t="shared" si="23"/>
        <v>1.196147475686665</v>
      </c>
      <c r="U44" s="11">
        <f t="shared" si="23"/>
        <v>1.2081089504435316</v>
      </c>
      <c r="V44" s="11">
        <f t="shared" si="23"/>
        <v>1.220190039947967</v>
      </c>
      <c r="W44" s="11">
        <f t="shared" si="23"/>
        <v>1.2323919403474468</v>
      </c>
      <c r="X44" s="11">
        <f t="shared" si="23"/>
        <v>1.2447158597509214</v>
      </c>
      <c r="Y44" s="11">
        <f t="shared" si="23"/>
        <v>1.2571630183484306</v>
      </c>
      <c r="Z44" s="11">
        <f t="shared" si="23"/>
        <v>1.269734648531915</v>
      </c>
      <c r="AA44" s="11">
        <f t="shared" si="23"/>
        <v>1.282431995017234</v>
      </c>
      <c r="AB44" s="11">
        <f t="shared" si="23"/>
        <v>1.2952563149674063</v>
      </c>
      <c r="AC44" s="11">
        <f t="shared" si="23"/>
        <v>1.3082088781170804</v>
      </c>
      <c r="AD44" s="11">
        <f t="shared" si="23"/>
        <v>1.3212909668982513</v>
      </c>
      <c r="AE44" s="11">
        <f t="shared" si="23"/>
        <v>1.3345038765672339</v>
      </c>
      <c r="AF44" s="11">
        <f t="shared" si="23"/>
        <v>1.3478489153329063</v>
      </c>
      <c r="AG44" s="11">
        <f t="shared" si="23"/>
        <v>1.3613274044862353</v>
      </c>
      <c r="AH44" s="11">
        <f t="shared" si="23"/>
        <v>1.3749406785310978</v>
      </c>
      <c r="AI44" s="11">
        <f t="shared" si="23"/>
        <v>1.3886900853164088</v>
      </c>
      <c r="AJ44" s="11">
        <f t="shared" si="23"/>
        <v>1.4025769861695729</v>
      </c>
      <c r="AK44" s="11">
        <f t="shared" si="23"/>
        <v>1.4166027560312686</v>
      </c>
      <c r="AL44" s="11">
        <f t="shared" si="23"/>
        <v>1.4307687835915812</v>
      </c>
      <c r="AM44" s="11">
        <f t="shared" si="23"/>
        <v>1.4450764714274971</v>
      </c>
      <c r="AN44" s="11">
        <f t="shared" si="23"/>
        <v>1.4595272361417722</v>
      </c>
      <c r="AO44" s="11">
        <f t="shared" si="23"/>
        <v>1.4741225085031899</v>
      </c>
      <c r="AP44" s="11">
        <f t="shared" si="23"/>
        <v>1.4888637335882218</v>
      </c>
      <c r="AQ44" s="11">
        <f t="shared" si="23"/>
        <v>1.5037523709241041</v>
      </c>
      <c r="AR44" s="11">
        <f t="shared" si="23"/>
        <v>1.5187898946333451</v>
      </c>
      <c r="AS44" s="11">
        <f t="shared" si="23"/>
        <v>1.5339777935796786</v>
      </c>
      <c r="AT44" s="11">
        <f t="shared" si="23"/>
        <v>1.5493175715154754</v>
      </c>
      <c r="AU44" s="11">
        <f t="shared" si="23"/>
        <v>1.5648107472306303</v>
      </c>
      <c r="AV44" s="11">
        <f t="shared" si="23"/>
        <v>1.5804588547029366</v>
      </c>
      <c r="AW44" s="11">
        <f t="shared" si="23"/>
        <v>1.5962634432499661</v>
      </c>
      <c r="AX44" s="11">
        <f t="shared" si="23"/>
        <v>1.6122260776824657</v>
      </c>
      <c r="AY44" s="11">
        <f t="shared" si="23"/>
        <v>1.6283483384592905</v>
      </c>
      <c r="AZ44" s="11">
        <f t="shared" si="23"/>
        <v>1.6446318218438833</v>
      </c>
      <c r="BA44" s="11">
        <f t="shared" si="23"/>
        <v>1.6610781400623222</v>
      </c>
      <c r="BB44" s="11">
        <f t="shared" si="23"/>
        <v>1.6776889214629456</v>
      </c>
      <c r="BC44" s="11">
        <f t="shared" si="23"/>
        <v>1.694465810677575</v>
      </c>
      <c r="BD44" s="11">
        <f t="shared" si="23"/>
        <v>1.7114104687843508</v>
      </c>
      <c r="BE44" s="11">
        <f t="shared" si="23"/>
        <v>1.7285245734721943</v>
      </c>
      <c r="BF44" s="11">
        <f t="shared" si="23"/>
        <v>1.7458098192069162</v>
      </c>
      <c r="BG44" s="11">
        <f t="shared" si="23"/>
        <v>1.7632679173989854</v>
      </c>
      <c r="BH44" s="11">
        <f t="shared" si="23"/>
        <v>1.7809005965729752</v>
      </c>
      <c r="BI44" s="11">
        <f t="shared" si="23"/>
        <v>1.798709602538705</v>
      </c>
      <c r="BJ44" s="11">
        <f t="shared" si="2"/>
        <v>1.8166966985640922</v>
      </c>
      <c r="BK44" s="11">
        <f t="shared" si="3"/>
        <v>1.8348636655497332</v>
      </c>
      <c r="BL44" s="11">
        <f t="shared" si="4"/>
        <v>1.8532123022052305</v>
      </c>
      <c r="BM44" s="11">
        <f t="shared" si="5"/>
        <v>1.8717444252272828</v>
      </c>
      <c r="BN44" s="11">
        <f t="shared" si="6"/>
        <v>1.8904618694795556</v>
      </c>
      <c r="BO44" s="11">
        <f t="shared" si="7"/>
        <v>1.9093664881743513</v>
      </c>
      <c r="BP44" s="11">
        <f t="shared" si="8"/>
        <v>1.9284601530560948</v>
      </c>
      <c r="BQ44" s="11">
        <f t="shared" si="9"/>
        <v>1.9477447545866557</v>
      </c>
      <c r="BR44" s="11">
        <f t="shared" si="10"/>
        <v>1.9672222021325223</v>
      </c>
      <c r="BS44" s="11">
        <f t="shared" si="11"/>
        <v>1.9868944241538475</v>
      </c>
      <c r="BT44" s="11">
        <f t="shared" si="12"/>
        <v>2.006763368395386</v>
      </c>
    </row>
    <row r="45" spans="1:72">
      <c r="B45" s="11">
        <v>1</v>
      </c>
      <c r="C45" s="11">
        <f t="shared" si="21"/>
        <v>1.01</v>
      </c>
      <c r="D45" s="11">
        <f t="shared" si="23"/>
        <v>1.0201</v>
      </c>
      <c r="E45" s="11">
        <f t="shared" si="23"/>
        <v>1.0303009999999999</v>
      </c>
      <c r="F45" s="11">
        <f t="shared" si="23"/>
        <v>1.04060401</v>
      </c>
      <c r="G45" s="11">
        <f t="shared" si="23"/>
        <v>1.0510100500999999</v>
      </c>
      <c r="H45" s="11">
        <f t="shared" si="23"/>
        <v>1.0615201506009999</v>
      </c>
      <c r="I45" s="11">
        <f t="shared" si="23"/>
        <v>1.0721353521070098</v>
      </c>
      <c r="J45" s="12">
        <f t="shared" si="23"/>
        <v>1.08285670562808</v>
      </c>
      <c r="K45" s="11">
        <f t="shared" si="23"/>
        <v>1.0936852726843609</v>
      </c>
      <c r="L45" s="11">
        <f t="shared" si="23"/>
        <v>1.1046221254112045</v>
      </c>
      <c r="M45" s="11">
        <f t="shared" si="23"/>
        <v>1.1156683466653166</v>
      </c>
      <c r="N45" s="11">
        <f t="shared" si="23"/>
        <v>1.1268250301319698</v>
      </c>
      <c r="O45" s="11">
        <f t="shared" si="23"/>
        <v>1.1380932804332895</v>
      </c>
      <c r="P45" s="11">
        <f t="shared" si="23"/>
        <v>1.1494742132376223</v>
      </c>
      <c r="Q45" s="11">
        <f t="shared" ref="D45:BI49" si="24">P45*1.01</f>
        <v>1.1609689553699987</v>
      </c>
      <c r="R45" s="11">
        <f t="shared" si="24"/>
        <v>1.1725786449236986</v>
      </c>
      <c r="S45" s="11">
        <f t="shared" si="24"/>
        <v>1.1843044313729356</v>
      </c>
      <c r="T45" s="11">
        <f t="shared" si="24"/>
        <v>1.196147475686665</v>
      </c>
      <c r="U45" s="11">
        <f t="shared" si="24"/>
        <v>1.2081089504435316</v>
      </c>
      <c r="V45" s="11">
        <f t="shared" si="24"/>
        <v>1.220190039947967</v>
      </c>
      <c r="W45" s="11">
        <f t="shared" si="24"/>
        <v>1.2323919403474468</v>
      </c>
      <c r="X45" s="11">
        <f t="shared" si="24"/>
        <v>1.2447158597509214</v>
      </c>
      <c r="Y45" s="11">
        <f t="shared" si="24"/>
        <v>1.2571630183484306</v>
      </c>
      <c r="Z45" s="11">
        <f t="shared" si="24"/>
        <v>1.269734648531915</v>
      </c>
      <c r="AA45" s="11">
        <f t="shared" si="24"/>
        <v>1.282431995017234</v>
      </c>
      <c r="AB45" s="11">
        <f t="shared" si="24"/>
        <v>1.2952563149674063</v>
      </c>
      <c r="AC45" s="11">
        <f t="shared" si="24"/>
        <v>1.3082088781170804</v>
      </c>
      <c r="AD45" s="11">
        <f t="shared" si="24"/>
        <v>1.3212909668982513</v>
      </c>
      <c r="AE45" s="11">
        <f t="shared" si="24"/>
        <v>1.3345038765672339</v>
      </c>
      <c r="AF45" s="11">
        <f t="shared" si="24"/>
        <v>1.3478489153329063</v>
      </c>
      <c r="AG45" s="11">
        <f t="shared" si="24"/>
        <v>1.3613274044862353</v>
      </c>
      <c r="AH45" s="11">
        <f t="shared" si="24"/>
        <v>1.3749406785310978</v>
      </c>
      <c r="AI45" s="11">
        <f t="shared" si="24"/>
        <v>1.3886900853164088</v>
      </c>
      <c r="AJ45" s="11">
        <f t="shared" si="24"/>
        <v>1.4025769861695729</v>
      </c>
      <c r="AK45" s="11">
        <f t="shared" si="24"/>
        <v>1.4166027560312686</v>
      </c>
      <c r="AL45" s="11">
        <f t="shared" si="24"/>
        <v>1.4307687835915812</v>
      </c>
      <c r="AM45" s="11">
        <f t="shared" si="24"/>
        <v>1.4450764714274971</v>
      </c>
      <c r="AN45" s="11">
        <f t="shared" si="24"/>
        <v>1.4595272361417722</v>
      </c>
      <c r="AO45" s="11">
        <f t="shared" si="24"/>
        <v>1.4741225085031899</v>
      </c>
      <c r="AP45" s="11">
        <f t="shared" si="24"/>
        <v>1.4888637335882218</v>
      </c>
      <c r="AQ45" s="11">
        <f t="shared" si="24"/>
        <v>1.5037523709241041</v>
      </c>
      <c r="AR45" s="11">
        <f t="shared" si="24"/>
        <v>1.5187898946333451</v>
      </c>
      <c r="AS45" s="11">
        <f t="shared" si="24"/>
        <v>1.5339777935796786</v>
      </c>
      <c r="AT45" s="11">
        <f t="shared" si="24"/>
        <v>1.5493175715154754</v>
      </c>
      <c r="AU45" s="11">
        <f t="shared" si="24"/>
        <v>1.5648107472306303</v>
      </c>
      <c r="AV45" s="11">
        <f t="shared" si="24"/>
        <v>1.5804588547029366</v>
      </c>
      <c r="AW45" s="11">
        <f t="shared" si="24"/>
        <v>1.5962634432499661</v>
      </c>
      <c r="AX45" s="11">
        <f t="shared" si="24"/>
        <v>1.6122260776824657</v>
      </c>
      <c r="AY45" s="11">
        <f t="shared" si="24"/>
        <v>1.6283483384592905</v>
      </c>
      <c r="AZ45" s="11">
        <f t="shared" si="24"/>
        <v>1.6446318218438833</v>
      </c>
      <c r="BA45" s="11">
        <f t="shared" si="24"/>
        <v>1.6610781400623222</v>
      </c>
      <c r="BB45" s="11">
        <f t="shared" si="24"/>
        <v>1.6776889214629456</v>
      </c>
      <c r="BC45" s="11">
        <f t="shared" si="24"/>
        <v>1.694465810677575</v>
      </c>
      <c r="BD45" s="11">
        <f t="shared" si="24"/>
        <v>1.7114104687843508</v>
      </c>
      <c r="BE45" s="11">
        <f t="shared" si="24"/>
        <v>1.7285245734721943</v>
      </c>
      <c r="BF45" s="11">
        <f t="shared" si="24"/>
        <v>1.7458098192069162</v>
      </c>
      <c r="BG45" s="11">
        <f t="shared" si="24"/>
        <v>1.7632679173989854</v>
      </c>
      <c r="BH45" s="11">
        <f t="shared" si="24"/>
        <v>1.7809005965729752</v>
      </c>
      <c r="BI45" s="11">
        <f t="shared" si="24"/>
        <v>1.798709602538705</v>
      </c>
      <c r="BJ45" s="11">
        <f t="shared" si="2"/>
        <v>1.8166966985640922</v>
      </c>
      <c r="BK45" s="11">
        <f t="shared" si="3"/>
        <v>1.8348636655497332</v>
      </c>
      <c r="BL45" s="11">
        <f t="shared" si="4"/>
        <v>1.8532123022052305</v>
      </c>
      <c r="BM45" s="11">
        <f t="shared" si="5"/>
        <v>1.8717444252272828</v>
      </c>
      <c r="BN45" s="11">
        <f t="shared" si="6"/>
        <v>1.8904618694795556</v>
      </c>
      <c r="BO45" s="11">
        <f t="shared" si="7"/>
        <v>1.9093664881743513</v>
      </c>
      <c r="BP45" s="11">
        <f t="shared" si="8"/>
        <v>1.9284601530560948</v>
      </c>
      <c r="BQ45" s="11">
        <f t="shared" si="9"/>
        <v>1.9477447545866557</v>
      </c>
      <c r="BR45" s="11">
        <f t="shared" si="10"/>
        <v>1.9672222021325223</v>
      </c>
      <c r="BS45" s="11">
        <f t="shared" si="11"/>
        <v>1.9868944241538475</v>
      </c>
      <c r="BT45" s="11">
        <f t="shared" si="12"/>
        <v>2.006763368395386</v>
      </c>
    </row>
    <row r="46" spans="1:72">
      <c r="B46" s="11">
        <v>1</v>
      </c>
      <c r="C46" s="11">
        <f t="shared" si="21"/>
        <v>1.01</v>
      </c>
      <c r="D46" s="11">
        <f t="shared" si="24"/>
        <v>1.0201</v>
      </c>
      <c r="E46" s="11">
        <f t="shared" si="24"/>
        <v>1.0303009999999999</v>
      </c>
      <c r="F46" s="11">
        <f t="shared" si="24"/>
        <v>1.04060401</v>
      </c>
      <c r="G46" s="11">
        <f t="shared" si="24"/>
        <v>1.0510100500999999</v>
      </c>
      <c r="H46" s="11">
        <f t="shared" si="24"/>
        <v>1.0615201506009999</v>
      </c>
      <c r="I46" s="11">
        <f t="shared" si="24"/>
        <v>1.0721353521070098</v>
      </c>
      <c r="J46" s="12">
        <f t="shared" si="24"/>
        <v>1.08285670562808</v>
      </c>
      <c r="K46" s="11">
        <f t="shared" si="24"/>
        <v>1.0936852726843609</v>
      </c>
      <c r="L46" s="11">
        <f t="shared" si="24"/>
        <v>1.1046221254112045</v>
      </c>
      <c r="M46" s="11">
        <f t="shared" si="24"/>
        <v>1.1156683466653166</v>
      </c>
      <c r="N46" s="11">
        <f t="shared" si="24"/>
        <v>1.1268250301319698</v>
      </c>
      <c r="O46" s="11">
        <f t="shared" si="24"/>
        <v>1.1380932804332895</v>
      </c>
      <c r="P46" s="11">
        <f t="shared" si="24"/>
        <v>1.1494742132376223</v>
      </c>
      <c r="Q46" s="11">
        <f t="shared" si="24"/>
        <v>1.1609689553699987</v>
      </c>
      <c r="R46" s="11">
        <f t="shared" si="24"/>
        <v>1.1725786449236986</v>
      </c>
      <c r="S46" s="11">
        <f t="shared" si="24"/>
        <v>1.1843044313729356</v>
      </c>
      <c r="T46" s="11">
        <f t="shared" si="24"/>
        <v>1.196147475686665</v>
      </c>
      <c r="U46" s="11">
        <f t="shared" si="24"/>
        <v>1.2081089504435316</v>
      </c>
      <c r="V46" s="11">
        <f t="shared" si="24"/>
        <v>1.220190039947967</v>
      </c>
      <c r="W46" s="11">
        <f t="shared" si="24"/>
        <v>1.2323919403474468</v>
      </c>
      <c r="X46" s="11">
        <f t="shared" si="24"/>
        <v>1.2447158597509214</v>
      </c>
      <c r="Y46" s="11">
        <f t="shared" si="24"/>
        <v>1.2571630183484306</v>
      </c>
      <c r="Z46" s="11">
        <f t="shared" si="24"/>
        <v>1.269734648531915</v>
      </c>
      <c r="AA46" s="11">
        <f t="shared" si="24"/>
        <v>1.282431995017234</v>
      </c>
      <c r="AB46" s="11">
        <f t="shared" si="24"/>
        <v>1.2952563149674063</v>
      </c>
      <c r="AC46" s="11">
        <f t="shared" si="24"/>
        <v>1.3082088781170804</v>
      </c>
      <c r="AD46" s="11">
        <f t="shared" si="24"/>
        <v>1.3212909668982513</v>
      </c>
      <c r="AE46" s="11">
        <f t="shared" si="24"/>
        <v>1.3345038765672339</v>
      </c>
      <c r="AF46" s="11">
        <f t="shared" si="24"/>
        <v>1.3478489153329063</v>
      </c>
      <c r="AG46" s="11">
        <f t="shared" si="24"/>
        <v>1.3613274044862353</v>
      </c>
      <c r="AH46" s="11">
        <f t="shared" si="24"/>
        <v>1.3749406785310978</v>
      </c>
      <c r="AI46" s="11">
        <f t="shared" si="24"/>
        <v>1.3886900853164088</v>
      </c>
      <c r="AJ46" s="11">
        <f t="shared" si="24"/>
        <v>1.4025769861695729</v>
      </c>
      <c r="AK46" s="11">
        <f t="shared" si="24"/>
        <v>1.4166027560312686</v>
      </c>
      <c r="AL46" s="11">
        <f t="shared" si="24"/>
        <v>1.4307687835915812</v>
      </c>
      <c r="AM46" s="11">
        <f t="shared" si="24"/>
        <v>1.4450764714274971</v>
      </c>
      <c r="AN46" s="11">
        <f t="shared" si="24"/>
        <v>1.4595272361417722</v>
      </c>
      <c r="AO46" s="11">
        <f t="shared" si="24"/>
        <v>1.4741225085031899</v>
      </c>
      <c r="AP46" s="11">
        <f t="shared" si="24"/>
        <v>1.4888637335882218</v>
      </c>
      <c r="AQ46" s="11">
        <f t="shared" si="24"/>
        <v>1.5037523709241041</v>
      </c>
      <c r="AR46" s="11">
        <f t="shared" si="24"/>
        <v>1.5187898946333451</v>
      </c>
      <c r="AS46" s="11">
        <f t="shared" si="24"/>
        <v>1.5339777935796786</v>
      </c>
      <c r="AT46" s="11">
        <f t="shared" si="24"/>
        <v>1.5493175715154754</v>
      </c>
      <c r="AU46" s="11">
        <f t="shared" si="24"/>
        <v>1.5648107472306303</v>
      </c>
      <c r="AV46" s="11">
        <f t="shared" si="24"/>
        <v>1.5804588547029366</v>
      </c>
      <c r="AW46" s="11">
        <f t="shared" si="24"/>
        <v>1.5962634432499661</v>
      </c>
      <c r="AX46" s="11">
        <f t="shared" si="24"/>
        <v>1.6122260776824657</v>
      </c>
      <c r="AY46" s="11">
        <f t="shared" si="24"/>
        <v>1.6283483384592905</v>
      </c>
      <c r="AZ46" s="11">
        <f t="shared" si="24"/>
        <v>1.6446318218438833</v>
      </c>
      <c r="BA46" s="11">
        <f t="shared" si="24"/>
        <v>1.6610781400623222</v>
      </c>
      <c r="BB46" s="11">
        <f t="shared" si="24"/>
        <v>1.6776889214629456</v>
      </c>
      <c r="BC46" s="11">
        <f t="shared" si="24"/>
        <v>1.694465810677575</v>
      </c>
      <c r="BD46" s="11">
        <f t="shared" si="24"/>
        <v>1.7114104687843508</v>
      </c>
      <c r="BE46" s="11">
        <f t="shared" si="24"/>
        <v>1.7285245734721943</v>
      </c>
      <c r="BF46" s="11">
        <f t="shared" si="24"/>
        <v>1.7458098192069162</v>
      </c>
      <c r="BG46" s="11">
        <f t="shared" si="24"/>
        <v>1.7632679173989854</v>
      </c>
      <c r="BH46" s="11">
        <f t="shared" si="24"/>
        <v>1.7809005965729752</v>
      </c>
      <c r="BI46" s="11">
        <f t="shared" si="24"/>
        <v>1.798709602538705</v>
      </c>
      <c r="BJ46" s="11">
        <f t="shared" si="2"/>
        <v>1.8166966985640922</v>
      </c>
      <c r="BK46" s="11">
        <f t="shared" si="3"/>
        <v>1.8348636655497332</v>
      </c>
      <c r="BL46" s="11">
        <f t="shared" si="4"/>
        <v>1.8532123022052305</v>
      </c>
      <c r="BM46" s="11">
        <f t="shared" si="5"/>
        <v>1.8717444252272828</v>
      </c>
      <c r="BN46" s="11">
        <f t="shared" si="6"/>
        <v>1.8904618694795556</v>
      </c>
      <c r="BO46" s="11">
        <f t="shared" si="7"/>
        <v>1.9093664881743513</v>
      </c>
      <c r="BP46" s="11">
        <f t="shared" si="8"/>
        <v>1.9284601530560948</v>
      </c>
      <c r="BQ46" s="11">
        <f t="shared" si="9"/>
        <v>1.9477447545866557</v>
      </c>
      <c r="BR46" s="11">
        <f t="shared" si="10"/>
        <v>1.9672222021325223</v>
      </c>
      <c r="BS46" s="11">
        <f t="shared" si="11"/>
        <v>1.9868944241538475</v>
      </c>
      <c r="BT46" s="11">
        <f t="shared" si="12"/>
        <v>2.006763368395386</v>
      </c>
    </row>
    <row r="47" spans="1:72">
      <c r="B47" s="11">
        <v>1</v>
      </c>
      <c r="C47" s="11">
        <f t="shared" si="21"/>
        <v>1.01</v>
      </c>
      <c r="D47" s="11">
        <f t="shared" si="24"/>
        <v>1.0201</v>
      </c>
      <c r="E47" s="11">
        <f t="shared" si="24"/>
        <v>1.0303009999999999</v>
      </c>
      <c r="F47" s="11">
        <f t="shared" si="24"/>
        <v>1.04060401</v>
      </c>
      <c r="G47" s="11">
        <f t="shared" si="24"/>
        <v>1.0510100500999999</v>
      </c>
      <c r="H47" s="11">
        <f t="shared" si="24"/>
        <v>1.0615201506009999</v>
      </c>
      <c r="I47" s="11">
        <f t="shared" si="24"/>
        <v>1.0721353521070098</v>
      </c>
      <c r="J47" s="12">
        <f t="shared" si="24"/>
        <v>1.08285670562808</v>
      </c>
      <c r="K47" s="11">
        <f t="shared" si="24"/>
        <v>1.0936852726843609</v>
      </c>
      <c r="L47" s="11">
        <f t="shared" si="24"/>
        <v>1.1046221254112045</v>
      </c>
      <c r="M47" s="11">
        <f t="shared" si="24"/>
        <v>1.1156683466653166</v>
      </c>
      <c r="N47" s="11">
        <f t="shared" si="24"/>
        <v>1.1268250301319698</v>
      </c>
      <c r="O47" s="11">
        <f t="shared" si="24"/>
        <v>1.1380932804332895</v>
      </c>
      <c r="P47" s="11">
        <f t="shared" si="24"/>
        <v>1.1494742132376223</v>
      </c>
      <c r="Q47" s="11">
        <f t="shared" si="24"/>
        <v>1.1609689553699987</v>
      </c>
      <c r="R47" s="11">
        <f t="shared" si="24"/>
        <v>1.1725786449236986</v>
      </c>
      <c r="S47" s="11">
        <f t="shared" si="24"/>
        <v>1.1843044313729356</v>
      </c>
      <c r="T47" s="11">
        <f t="shared" si="24"/>
        <v>1.196147475686665</v>
      </c>
      <c r="U47" s="11">
        <f t="shared" si="24"/>
        <v>1.2081089504435316</v>
      </c>
      <c r="V47" s="11">
        <f t="shared" si="24"/>
        <v>1.220190039947967</v>
      </c>
      <c r="W47" s="11">
        <f t="shared" si="24"/>
        <v>1.2323919403474468</v>
      </c>
      <c r="X47" s="11">
        <f t="shared" si="24"/>
        <v>1.2447158597509214</v>
      </c>
      <c r="Y47" s="11">
        <f t="shared" si="24"/>
        <v>1.2571630183484306</v>
      </c>
      <c r="Z47" s="11">
        <f t="shared" si="24"/>
        <v>1.269734648531915</v>
      </c>
      <c r="AA47" s="11">
        <f t="shared" si="24"/>
        <v>1.282431995017234</v>
      </c>
      <c r="AB47" s="11">
        <f t="shared" si="24"/>
        <v>1.2952563149674063</v>
      </c>
      <c r="AC47" s="11">
        <f t="shared" si="24"/>
        <v>1.3082088781170804</v>
      </c>
      <c r="AD47" s="11">
        <f t="shared" si="24"/>
        <v>1.3212909668982513</v>
      </c>
      <c r="AE47" s="11">
        <f t="shared" si="24"/>
        <v>1.3345038765672339</v>
      </c>
      <c r="AF47" s="11">
        <f t="shared" si="24"/>
        <v>1.3478489153329063</v>
      </c>
      <c r="AG47" s="11">
        <f t="shared" si="24"/>
        <v>1.3613274044862353</v>
      </c>
      <c r="AH47" s="11">
        <f t="shared" si="24"/>
        <v>1.3749406785310978</v>
      </c>
      <c r="AI47" s="11">
        <f t="shared" si="24"/>
        <v>1.3886900853164088</v>
      </c>
      <c r="AJ47" s="11">
        <f t="shared" si="24"/>
        <v>1.4025769861695729</v>
      </c>
      <c r="AK47" s="11">
        <f t="shared" si="24"/>
        <v>1.4166027560312686</v>
      </c>
      <c r="AL47" s="11">
        <f t="shared" si="24"/>
        <v>1.4307687835915812</v>
      </c>
      <c r="AM47" s="11">
        <f t="shared" si="24"/>
        <v>1.4450764714274971</v>
      </c>
      <c r="AN47" s="11">
        <f t="shared" si="24"/>
        <v>1.4595272361417722</v>
      </c>
      <c r="AO47" s="11">
        <f t="shared" si="24"/>
        <v>1.4741225085031899</v>
      </c>
      <c r="AP47" s="11">
        <f t="shared" si="24"/>
        <v>1.4888637335882218</v>
      </c>
      <c r="AQ47" s="11">
        <f t="shared" si="24"/>
        <v>1.5037523709241041</v>
      </c>
      <c r="AR47" s="11">
        <f t="shared" si="24"/>
        <v>1.5187898946333451</v>
      </c>
      <c r="AS47" s="11">
        <f t="shared" si="24"/>
        <v>1.5339777935796786</v>
      </c>
      <c r="AT47" s="11">
        <f t="shared" si="24"/>
        <v>1.5493175715154754</v>
      </c>
      <c r="AU47" s="11">
        <f t="shared" si="24"/>
        <v>1.5648107472306303</v>
      </c>
      <c r="AV47" s="11">
        <f t="shared" si="24"/>
        <v>1.5804588547029366</v>
      </c>
      <c r="AW47" s="11">
        <f t="shared" si="24"/>
        <v>1.5962634432499661</v>
      </c>
      <c r="AX47" s="11">
        <f t="shared" si="24"/>
        <v>1.6122260776824657</v>
      </c>
      <c r="AY47" s="11">
        <f t="shared" si="24"/>
        <v>1.6283483384592905</v>
      </c>
      <c r="AZ47" s="11">
        <f t="shared" si="24"/>
        <v>1.6446318218438833</v>
      </c>
      <c r="BA47" s="11">
        <f t="shared" si="24"/>
        <v>1.6610781400623222</v>
      </c>
      <c r="BB47" s="11">
        <f t="shared" si="24"/>
        <v>1.6776889214629456</v>
      </c>
      <c r="BC47" s="11">
        <f t="shared" si="24"/>
        <v>1.694465810677575</v>
      </c>
      <c r="BD47" s="11">
        <f t="shared" si="24"/>
        <v>1.7114104687843508</v>
      </c>
      <c r="BE47" s="11">
        <f t="shared" si="24"/>
        <v>1.7285245734721943</v>
      </c>
      <c r="BF47" s="11">
        <f t="shared" si="24"/>
        <v>1.7458098192069162</v>
      </c>
      <c r="BG47" s="11">
        <f t="shared" si="24"/>
        <v>1.7632679173989854</v>
      </c>
      <c r="BH47" s="11">
        <f t="shared" si="24"/>
        <v>1.7809005965729752</v>
      </c>
      <c r="BI47" s="11">
        <f t="shared" si="24"/>
        <v>1.798709602538705</v>
      </c>
      <c r="BJ47" s="11">
        <f t="shared" si="2"/>
        <v>1.8166966985640922</v>
      </c>
      <c r="BK47" s="11">
        <f t="shared" si="3"/>
        <v>1.8348636655497332</v>
      </c>
      <c r="BL47" s="11">
        <f t="shared" si="4"/>
        <v>1.8532123022052305</v>
      </c>
      <c r="BM47" s="11">
        <f t="shared" si="5"/>
        <v>1.8717444252272828</v>
      </c>
      <c r="BN47" s="11">
        <f t="shared" si="6"/>
        <v>1.8904618694795556</v>
      </c>
      <c r="BO47" s="11">
        <f t="shared" si="7"/>
        <v>1.9093664881743513</v>
      </c>
      <c r="BP47" s="11">
        <f t="shared" si="8"/>
        <v>1.9284601530560948</v>
      </c>
      <c r="BQ47" s="11">
        <f t="shared" si="9"/>
        <v>1.9477447545866557</v>
      </c>
      <c r="BR47" s="11">
        <f t="shared" si="10"/>
        <v>1.9672222021325223</v>
      </c>
      <c r="BS47" s="11">
        <f t="shared" si="11"/>
        <v>1.9868944241538475</v>
      </c>
      <c r="BT47" s="11">
        <f t="shared" si="12"/>
        <v>2.006763368395386</v>
      </c>
    </row>
    <row r="48" spans="1:72">
      <c r="B48" s="11">
        <v>1</v>
      </c>
      <c r="C48" s="11">
        <f t="shared" si="21"/>
        <v>1.01</v>
      </c>
      <c r="D48" s="11">
        <f t="shared" si="24"/>
        <v>1.0201</v>
      </c>
      <c r="E48" s="11">
        <f t="shared" si="24"/>
        <v>1.0303009999999999</v>
      </c>
      <c r="F48" s="11">
        <f t="shared" si="24"/>
        <v>1.04060401</v>
      </c>
      <c r="G48" s="11">
        <f t="shared" si="24"/>
        <v>1.0510100500999999</v>
      </c>
      <c r="H48" s="11">
        <f t="shared" si="24"/>
        <v>1.0615201506009999</v>
      </c>
      <c r="I48" s="11">
        <f t="shared" si="24"/>
        <v>1.0721353521070098</v>
      </c>
      <c r="J48" s="12">
        <f t="shared" si="24"/>
        <v>1.08285670562808</v>
      </c>
      <c r="K48" s="11">
        <f t="shared" si="24"/>
        <v>1.0936852726843609</v>
      </c>
      <c r="L48" s="11">
        <f t="shared" si="24"/>
        <v>1.1046221254112045</v>
      </c>
      <c r="M48" s="11">
        <f t="shared" si="24"/>
        <v>1.1156683466653166</v>
      </c>
      <c r="N48" s="11">
        <f t="shared" si="24"/>
        <v>1.1268250301319698</v>
      </c>
      <c r="O48" s="11">
        <f t="shared" si="24"/>
        <v>1.1380932804332895</v>
      </c>
      <c r="P48" s="11">
        <f t="shared" si="24"/>
        <v>1.1494742132376223</v>
      </c>
      <c r="Q48" s="11">
        <f t="shared" si="24"/>
        <v>1.1609689553699987</v>
      </c>
      <c r="R48" s="11">
        <f t="shared" si="24"/>
        <v>1.1725786449236986</v>
      </c>
      <c r="S48" s="11">
        <f t="shared" si="24"/>
        <v>1.1843044313729356</v>
      </c>
      <c r="T48" s="11">
        <f t="shared" si="24"/>
        <v>1.196147475686665</v>
      </c>
      <c r="U48" s="11">
        <f t="shared" si="24"/>
        <v>1.2081089504435316</v>
      </c>
      <c r="V48" s="11">
        <f t="shared" si="24"/>
        <v>1.220190039947967</v>
      </c>
      <c r="W48" s="11">
        <f t="shared" si="24"/>
        <v>1.2323919403474468</v>
      </c>
      <c r="X48" s="11">
        <f t="shared" si="24"/>
        <v>1.2447158597509214</v>
      </c>
      <c r="Y48" s="11">
        <f t="shared" si="24"/>
        <v>1.2571630183484306</v>
      </c>
      <c r="Z48" s="11">
        <f t="shared" si="24"/>
        <v>1.269734648531915</v>
      </c>
      <c r="AA48" s="11">
        <f t="shared" si="24"/>
        <v>1.282431995017234</v>
      </c>
      <c r="AB48" s="11">
        <f t="shared" si="24"/>
        <v>1.2952563149674063</v>
      </c>
      <c r="AC48" s="11">
        <f t="shared" si="24"/>
        <v>1.3082088781170804</v>
      </c>
      <c r="AD48" s="11">
        <f t="shared" si="24"/>
        <v>1.3212909668982513</v>
      </c>
      <c r="AE48" s="11">
        <f t="shared" si="24"/>
        <v>1.3345038765672339</v>
      </c>
      <c r="AF48" s="11">
        <f t="shared" si="24"/>
        <v>1.3478489153329063</v>
      </c>
      <c r="AG48" s="11">
        <f t="shared" si="24"/>
        <v>1.3613274044862353</v>
      </c>
      <c r="AH48" s="11">
        <f t="shared" si="24"/>
        <v>1.3749406785310978</v>
      </c>
      <c r="AI48" s="11">
        <f t="shared" si="24"/>
        <v>1.3886900853164088</v>
      </c>
      <c r="AJ48" s="11">
        <f t="shared" si="24"/>
        <v>1.4025769861695729</v>
      </c>
      <c r="AK48" s="11">
        <f t="shared" si="24"/>
        <v>1.4166027560312686</v>
      </c>
      <c r="AL48" s="11">
        <f t="shared" si="24"/>
        <v>1.4307687835915812</v>
      </c>
      <c r="AM48" s="11">
        <f t="shared" si="24"/>
        <v>1.4450764714274971</v>
      </c>
      <c r="AN48" s="11">
        <f t="shared" si="24"/>
        <v>1.4595272361417722</v>
      </c>
      <c r="AO48" s="11">
        <f t="shared" si="24"/>
        <v>1.4741225085031899</v>
      </c>
      <c r="AP48" s="11">
        <f t="shared" si="24"/>
        <v>1.4888637335882218</v>
      </c>
      <c r="AQ48" s="11">
        <f t="shared" si="24"/>
        <v>1.5037523709241041</v>
      </c>
      <c r="AR48" s="11">
        <f t="shared" si="24"/>
        <v>1.5187898946333451</v>
      </c>
      <c r="AS48" s="11">
        <f t="shared" si="24"/>
        <v>1.5339777935796786</v>
      </c>
      <c r="AT48" s="11">
        <f t="shared" si="24"/>
        <v>1.5493175715154754</v>
      </c>
      <c r="AU48" s="11">
        <f t="shared" si="24"/>
        <v>1.5648107472306303</v>
      </c>
      <c r="AV48" s="11">
        <f t="shared" si="24"/>
        <v>1.5804588547029366</v>
      </c>
      <c r="AW48" s="11">
        <f t="shared" si="24"/>
        <v>1.5962634432499661</v>
      </c>
      <c r="AX48" s="11">
        <f t="shared" si="24"/>
        <v>1.6122260776824657</v>
      </c>
      <c r="AY48" s="11">
        <f t="shared" si="24"/>
        <v>1.6283483384592905</v>
      </c>
      <c r="AZ48" s="11">
        <f t="shared" si="24"/>
        <v>1.6446318218438833</v>
      </c>
      <c r="BA48" s="11">
        <f t="shared" si="24"/>
        <v>1.6610781400623222</v>
      </c>
      <c r="BB48" s="11">
        <f t="shared" si="24"/>
        <v>1.6776889214629456</v>
      </c>
      <c r="BC48" s="11">
        <f t="shared" si="24"/>
        <v>1.694465810677575</v>
      </c>
      <c r="BD48" s="11">
        <f t="shared" si="24"/>
        <v>1.7114104687843508</v>
      </c>
      <c r="BE48" s="11">
        <f t="shared" si="24"/>
        <v>1.7285245734721943</v>
      </c>
      <c r="BF48" s="11">
        <f t="shared" si="24"/>
        <v>1.7458098192069162</v>
      </c>
      <c r="BG48" s="11">
        <f t="shared" si="24"/>
        <v>1.7632679173989854</v>
      </c>
      <c r="BH48" s="11">
        <f t="shared" si="24"/>
        <v>1.7809005965729752</v>
      </c>
      <c r="BI48" s="11">
        <f t="shared" si="24"/>
        <v>1.798709602538705</v>
      </c>
      <c r="BJ48" s="11">
        <f t="shared" si="2"/>
        <v>1.8166966985640922</v>
      </c>
      <c r="BK48" s="11">
        <f t="shared" si="3"/>
        <v>1.8348636655497332</v>
      </c>
      <c r="BL48" s="11">
        <f t="shared" si="4"/>
        <v>1.8532123022052305</v>
      </c>
      <c r="BM48" s="11">
        <f t="shared" si="5"/>
        <v>1.8717444252272828</v>
      </c>
      <c r="BN48" s="11">
        <f t="shared" si="6"/>
        <v>1.8904618694795556</v>
      </c>
      <c r="BO48" s="11">
        <f t="shared" si="7"/>
        <v>1.9093664881743513</v>
      </c>
      <c r="BP48" s="11">
        <f t="shared" si="8"/>
        <v>1.9284601530560948</v>
      </c>
      <c r="BQ48" s="11">
        <f t="shared" si="9"/>
        <v>1.9477447545866557</v>
      </c>
      <c r="BR48" s="11">
        <f t="shared" si="10"/>
        <v>1.9672222021325223</v>
      </c>
      <c r="BS48" s="11">
        <f t="shared" si="11"/>
        <v>1.9868944241538475</v>
      </c>
      <c r="BT48" s="11">
        <f t="shared" si="12"/>
        <v>2.006763368395386</v>
      </c>
    </row>
    <row r="49" spans="2:72">
      <c r="B49" s="11">
        <v>1</v>
      </c>
      <c r="C49" s="11">
        <f t="shared" si="21"/>
        <v>1.01</v>
      </c>
      <c r="D49" s="11">
        <f t="shared" si="24"/>
        <v>1.0201</v>
      </c>
      <c r="E49" s="11">
        <f t="shared" si="24"/>
        <v>1.0303009999999999</v>
      </c>
      <c r="F49" s="11">
        <f t="shared" si="24"/>
        <v>1.04060401</v>
      </c>
      <c r="G49" s="11">
        <f t="shared" si="24"/>
        <v>1.0510100500999999</v>
      </c>
      <c r="H49" s="11">
        <f t="shared" si="24"/>
        <v>1.0615201506009999</v>
      </c>
      <c r="I49" s="11">
        <f t="shared" si="24"/>
        <v>1.0721353521070098</v>
      </c>
      <c r="J49" s="12">
        <f t="shared" si="24"/>
        <v>1.08285670562808</v>
      </c>
      <c r="K49" s="11">
        <f t="shared" si="24"/>
        <v>1.0936852726843609</v>
      </c>
      <c r="L49" s="11">
        <f t="shared" si="24"/>
        <v>1.1046221254112045</v>
      </c>
      <c r="M49" s="11">
        <f t="shared" si="24"/>
        <v>1.1156683466653166</v>
      </c>
      <c r="N49" s="11">
        <f t="shared" si="24"/>
        <v>1.1268250301319698</v>
      </c>
      <c r="O49" s="11">
        <f t="shared" si="24"/>
        <v>1.1380932804332895</v>
      </c>
      <c r="P49" s="11">
        <f t="shared" si="24"/>
        <v>1.1494742132376223</v>
      </c>
      <c r="Q49" s="11">
        <f t="shared" si="24"/>
        <v>1.1609689553699987</v>
      </c>
      <c r="R49" s="11">
        <f t="shared" si="24"/>
        <v>1.1725786449236986</v>
      </c>
      <c r="S49" s="11">
        <f t="shared" si="24"/>
        <v>1.1843044313729356</v>
      </c>
      <c r="T49" s="11">
        <f t="shared" si="24"/>
        <v>1.196147475686665</v>
      </c>
      <c r="U49" s="11">
        <f t="shared" si="24"/>
        <v>1.2081089504435316</v>
      </c>
      <c r="V49" s="11">
        <f t="shared" si="24"/>
        <v>1.220190039947967</v>
      </c>
      <c r="W49" s="11">
        <f t="shared" si="24"/>
        <v>1.2323919403474468</v>
      </c>
      <c r="X49" s="11">
        <f t="shared" si="24"/>
        <v>1.2447158597509214</v>
      </c>
      <c r="Y49" s="11">
        <f t="shared" si="24"/>
        <v>1.2571630183484306</v>
      </c>
      <c r="Z49" s="11">
        <f t="shared" si="24"/>
        <v>1.269734648531915</v>
      </c>
      <c r="AA49" s="11">
        <f t="shared" si="24"/>
        <v>1.282431995017234</v>
      </c>
      <c r="AB49" s="11">
        <f t="shared" si="24"/>
        <v>1.2952563149674063</v>
      </c>
      <c r="AC49" s="11">
        <f t="shared" si="24"/>
        <v>1.3082088781170804</v>
      </c>
      <c r="AD49" s="11">
        <f t="shared" si="24"/>
        <v>1.3212909668982513</v>
      </c>
      <c r="AE49" s="11">
        <f t="shared" si="24"/>
        <v>1.3345038765672339</v>
      </c>
      <c r="AF49" s="11">
        <f t="shared" si="24"/>
        <v>1.3478489153329063</v>
      </c>
      <c r="AG49" s="11">
        <f t="shared" si="24"/>
        <v>1.3613274044862353</v>
      </c>
      <c r="AH49" s="11">
        <f t="shared" si="24"/>
        <v>1.3749406785310978</v>
      </c>
      <c r="AI49" s="11">
        <f t="shared" si="24"/>
        <v>1.3886900853164088</v>
      </c>
      <c r="AJ49" s="11">
        <f t="shared" si="24"/>
        <v>1.4025769861695729</v>
      </c>
      <c r="AK49" s="11">
        <f t="shared" si="24"/>
        <v>1.4166027560312686</v>
      </c>
      <c r="AL49" s="11">
        <f t="shared" si="24"/>
        <v>1.4307687835915812</v>
      </c>
      <c r="AM49" s="11">
        <f t="shared" si="24"/>
        <v>1.4450764714274971</v>
      </c>
      <c r="AN49" s="11">
        <f t="shared" ref="D49:BI54" si="25">AM49*1.01</f>
        <v>1.4595272361417722</v>
      </c>
      <c r="AO49" s="11">
        <f t="shared" si="25"/>
        <v>1.4741225085031899</v>
      </c>
      <c r="AP49" s="11">
        <f t="shared" si="25"/>
        <v>1.4888637335882218</v>
      </c>
      <c r="AQ49" s="11">
        <f t="shared" si="25"/>
        <v>1.5037523709241041</v>
      </c>
      <c r="AR49" s="11">
        <f t="shared" si="25"/>
        <v>1.5187898946333451</v>
      </c>
      <c r="AS49" s="11">
        <f t="shared" si="25"/>
        <v>1.5339777935796786</v>
      </c>
      <c r="AT49" s="11">
        <f t="shared" si="25"/>
        <v>1.5493175715154754</v>
      </c>
      <c r="AU49" s="11">
        <f t="shared" si="25"/>
        <v>1.5648107472306303</v>
      </c>
      <c r="AV49" s="11">
        <f t="shared" si="25"/>
        <v>1.5804588547029366</v>
      </c>
      <c r="AW49" s="11">
        <f t="shared" si="25"/>
        <v>1.5962634432499661</v>
      </c>
      <c r="AX49" s="11">
        <f t="shared" si="25"/>
        <v>1.6122260776824657</v>
      </c>
      <c r="AY49" s="11">
        <f t="shared" si="25"/>
        <v>1.6283483384592905</v>
      </c>
      <c r="AZ49" s="11">
        <f t="shared" si="25"/>
        <v>1.6446318218438833</v>
      </c>
      <c r="BA49" s="11">
        <f t="shared" si="25"/>
        <v>1.6610781400623222</v>
      </c>
      <c r="BB49" s="11">
        <f t="shared" si="25"/>
        <v>1.6776889214629456</v>
      </c>
      <c r="BC49" s="11">
        <f t="shared" si="25"/>
        <v>1.694465810677575</v>
      </c>
      <c r="BD49" s="11">
        <f t="shared" si="25"/>
        <v>1.7114104687843508</v>
      </c>
      <c r="BE49" s="11">
        <f t="shared" si="25"/>
        <v>1.7285245734721943</v>
      </c>
      <c r="BF49" s="11">
        <f t="shared" si="25"/>
        <v>1.7458098192069162</v>
      </c>
      <c r="BG49" s="11">
        <f t="shared" si="25"/>
        <v>1.7632679173989854</v>
      </c>
      <c r="BH49" s="11">
        <f t="shared" si="25"/>
        <v>1.7809005965729752</v>
      </c>
      <c r="BI49" s="11">
        <f t="shared" si="25"/>
        <v>1.798709602538705</v>
      </c>
      <c r="BJ49" s="11">
        <f t="shared" si="2"/>
        <v>1.8166966985640922</v>
      </c>
      <c r="BK49" s="11">
        <f t="shared" si="3"/>
        <v>1.8348636655497332</v>
      </c>
      <c r="BL49" s="11">
        <f t="shared" si="4"/>
        <v>1.8532123022052305</v>
      </c>
      <c r="BM49" s="11">
        <f t="shared" si="5"/>
        <v>1.8717444252272828</v>
      </c>
      <c r="BN49" s="11">
        <f t="shared" si="6"/>
        <v>1.8904618694795556</v>
      </c>
      <c r="BO49" s="11">
        <f t="shared" si="7"/>
        <v>1.9093664881743513</v>
      </c>
      <c r="BP49" s="11">
        <f t="shared" si="8"/>
        <v>1.9284601530560948</v>
      </c>
      <c r="BQ49" s="11">
        <f t="shared" si="9"/>
        <v>1.9477447545866557</v>
      </c>
      <c r="BR49" s="11">
        <f t="shared" si="10"/>
        <v>1.9672222021325223</v>
      </c>
      <c r="BS49" s="11">
        <f t="shared" si="11"/>
        <v>1.9868944241538475</v>
      </c>
      <c r="BT49" s="11">
        <f t="shared" si="12"/>
        <v>2.006763368395386</v>
      </c>
    </row>
    <row r="50" spans="2:72">
      <c r="B50" s="11">
        <v>1</v>
      </c>
      <c r="C50" s="11">
        <f t="shared" si="21"/>
        <v>1.01</v>
      </c>
      <c r="D50" s="11">
        <f t="shared" si="25"/>
        <v>1.0201</v>
      </c>
      <c r="E50" s="11">
        <f t="shared" si="25"/>
        <v>1.0303009999999999</v>
      </c>
      <c r="F50" s="11">
        <f t="shared" si="25"/>
        <v>1.04060401</v>
      </c>
      <c r="G50" s="11">
        <f t="shared" si="25"/>
        <v>1.0510100500999999</v>
      </c>
      <c r="H50" s="11">
        <f t="shared" si="25"/>
        <v>1.0615201506009999</v>
      </c>
      <c r="I50" s="11">
        <f t="shared" si="25"/>
        <v>1.0721353521070098</v>
      </c>
      <c r="J50" s="12">
        <f t="shared" si="25"/>
        <v>1.08285670562808</v>
      </c>
      <c r="K50" s="11">
        <f t="shared" si="25"/>
        <v>1.0936852726843609</v>
      </c>
      <c r="L50" s="11">
        <f t="shared" si="25"/>
        <v>1.1046221254112045</v>
      </c>
      <c r="M50" s="11">
        <f t="shared" si="25"/>
        <v>1.1156683466653166</v>
      </c>
      <c r="N50" s="11">
        <f t="shared" si="25"/>
        <v>1.1268250301319698</v>
      </c>
      <c r="O50" s="11">
        <f t="shared" si="25"/>
        <v>1.1380932804332895</v>
      </c>
      <c r="P50" s="11">
        <f t="shared" si="25"/>
        <v>1.1494742132376223</v>
      </c>
      <c r="Q50" s="11">
        <f t="shared" si="25"/>
        <v>1.1609689553699987</v>
      </c>
      <c r="R50" s="11">
        <f t="shared" si="25"/>
        <v>1.1725786449236986</v>
      </c>
      <c r="S50" s="11">
        <f t="shared" si="25"/>
        <v>1.1843044313729356</v>
      </c>
      <c r="T50" s="11">
        <f t="shared" si="25"/>
        <v>1.196147475686665</v>
      </c>
      <c r="U50" s="11">
        <f t="shared" si="25"/>
        <v>1.2081089504435316</v>
      </c>
      <c r="V50" s="11">
        <f t="shared" si="25"/>
        <v>1.220190039947967</v>
      </c>
      <c r="W50" s="11">
        <f t="shared" si="25"/>
        <v>1.2323919403474468</v>
      </c>
      <c r="X50" s="11">
        <f t="shared" si="25"/>
        <v>1.2447158597509214</v>
      </c>
      <c r="Y50" s="11">
        <f t="shared" si="25"/>
        <v>1.2571630183484306</v>
      </c>
      <c r="Z50" s="11">
        <f t="shared" si="25"/>
        <v>1.269734648531915</v>
      </c>
      <c r="AA50" s="11">
        <f t="shared" si="25"/>
        <v>1.282431995017234</v>
      </c>
      <c r="AB50" s="11">
        <f t="shared" si="25"/>
        <v>1.2952563149674063</v>
      </c>
      <c r="AC50" s="11">
        <f t="shared" si="25"/>
        <v>1.3082088781170804</v>
      </c>
      <c r="AD50" s="11">
        <f t="shared" si="25"/>
        <v>1.3212909668982513</v>
      </c>
      <c r="AE50" s="11">
        <f t="shared" si="25"/>
        <v>1.3345038765672339</v>
      </c>
      <c r="AF50" s="11">
        <f t="shared" si="25"/>
        <v>1.3478489153329063</v>
      </c>
      <c r="AG50" s="11">
        <f t="shared" si="25"/>
        <v>1.3613274044862353</v>
      </c>
      <c r="AH50" s="11">
        <f t="shared" si="25"/>
        <v>1.3749406785310978</v>
      </c>
      <c r="AI50" s="11">
        <f t="shared" si="25"/>
        <v>1.3886900853164088</v>
      </c>
      <c r="AJ50" s="11">
        <f t="shared" si="25"/>
        <v>1.4025769861695729</v>
      </c>
      <c r="AK50" s="11">
        <f t="shared" si="25"/>
        <v>1.4166027560312686</v>
      </c>
      <c r="AL50" s="11">
        <f t="shared" si="25"/>
        <v>1.4307687835915812</v>
      </c>
      <c r="AM50" s="11">
        <f t="shared" si="25"/>
        <v>1.4450764714274971</v>
      </c>
      <c r="AN50" s="11">
        <f t="shared" si="25"/>
        <v>1.4595272361417722</v>
      </c>
      <c r="AO50" s="11">
        <f t="shared" si="25"/>
        <v>1.4741225085031899</v>
      </c>
      <c r="AP50" s="11">
        <f t="shared" si="25"/>
        <v>1.4888637335882218</v>
      </c>
      <c r="AQ50" s="11">
        <f t="shared" si="25"/>
        <v>1.5037523709241041</v>
      </c>
      <c r="AR50" s="11">
        <f t="shared" si="25"/>
        <v>1.5187898946333451</v>
      </c>
      <c r="AS50" s="11">
        <f t="shared" si="25"/>
        <v>1.5339777935796786</v>
      </c>
      <c r="AT50" s="11">
        <f t="shared" si="25"/>
        <v>1.5493175715154754</v>
      </c>
      <c r="AU50" s="11">
        <f t="shared" si="25"/>
        <v>1.5648107472306303</v>
      </c>
      <c r="AV50" s="11">
        <f t="shared" si="25"/>
        <v>1.5804588547029366</v>
      </c>
      <c r="AW50" s="11">
        <f t="shared" si="25"/>
        <v>1.5962634432499661</v>
      </c>
      <c r="AX50" s="11">
        <f t="shared" si="25"/>
        <v>1.6122260776824657</v>
      </c>
      <c r="AY50" s="11">
        <f t="shared" si="25"/>
        <v>1.6283483384592905</v>
      </c>
      <c r="AZ50" s="11">
        <f t="shared" si="25"/>
        <v>1.6446318218438833</v>
      </c>
      <c r="BA50" s="11">
        <f t="shared" si="25"/>
        <v>1.6610781400623222</v>
      </c>
      <c r="BB50" s="11">
        <f t="shared" si="25"/>
        <v>1.6776889214629456</v>
      </c>
      <c r="BC50" s="11">
        <f t="shared" si="25"/>
        <v>1.694465810677575</v>
      </c>
      <c r="BD50" s="11">
        <f t="shared" si="25"/>
        <v>1.7114104687843508</v>
      </c>
      <c r="BE50" s="11">
        <f t="shared" si="25"/>
        <v>1.7285245734721943</v>
      </c>
      <c r="BF50" s="11">
        <f t="shared" si="25"/>
        <v>1.7458098192069162</v>
      </c>
      <c r="BG50" s="11">
        <f t="shared" si="25"/>
        <v>1.7632679173989854</v>
      </c>
      <c r="BH50" s="11">
        <f t="shared" si="25"/>
        <v>1.7809005965729752</v>
      </c>
      <c r="BI50" s="11">
        <f t="shared" si="25"/>
        <v>1.798709602538705</v>
      </c>
      <c r="BJ50" s="11">
        <f t="shared" si="2"/>
        <v>1.8166966985640922</v>
      </c>
      <c r="BK50" s="11">
        <f t="shared" si="3"/>
        <v>1.8348636655497332</v>
      </c>
      <c r="BL50" s="11">
        <f t="shared" si="4"/>
        <v>1.8532123022052305</v>
      </c>
      <c r="BM50" s="11">
        <f t="shared" si="5"/>
        <v>1.8717444252272828</v>
      </c>
      <c r="BN50" s="11">
        <f t="shared" si="6"/>
        <v>1.8904618694795556</v>
      </c>
      <c r="BO50" s="11">
        <f t="shared" si="7"/>
        <v>1.9093664881743513</v>
      </c>
      <c r="BP50" s="11">
        <f t="shared" si="8"/>
        <v>1.9284601530560948</v>
      </c>
      <c r="BQ50" s="11">
        <f t="shared" si="9"/>
        <v>1.9477447545866557</v>
      </c>
      <c r="BR50" s="11">
        <f t="shared" si="10"/>
        <v>1.9672222021325223</v>
      </c>
      <c r="BS50" s="11">
        <f t="shared" si="11"/>
        <v>1.9868944241538475</v>
      </c>
      <c r="BT50" s="11">
        <f t="shared" si="12"/>
        <v>2.006763368395386</v>
      </c>
    </row>
    <row r="51" spans="2:72">
      <c r="B51" s="11">
        <v>1</v>
      </c>
      <c r="C51" s="11">
        <f t="shared" si="21"/>
        <v>1.01</v>
      </c>
      <c r="D51" s="11">
        <f t="shared" si="25"/>
        <v>1.0201</v>
      </c>
      <c r="E51" s="11">
        <f t="shared" si="25"/>
        <v>1.0303009999999999</v>
      </c>
      <c r="F51" s="11">
        <f t="shared" si="25"/>
        <v>1.04060401</v>
      </c>
      <c r="G51" s="11">
        <f t="shared" si="25"/>
        <v>1.0510100500999999</v>
      </c>
      <c r="H51" s="11">
        <f t="shared" si="25"/>
        <v>1.0615201506009999</v>
      </c>
      <c r="I51" s="11">
        <f t="shared" si="25"/>
        <v>1.0721353521070098</v>
      </c>
      <c r="J51" s="12">
        <f t="shared" si="25"/>
        <v>1.08285670562808</v>
      </c>
      <c r="K51" s="11">
        <f t="shared" si="25"/>
        <v>1.0936852726843609</v>
      </c>
      <c r="L51" s="11">
        <f t="shared" si="25"/>
        <v>1.1046221254112045</v>
      </c>
      <c r="M51" s="11">
        <f t="shared" si="25"/>
        <v>1.1156683466653166</v>
      </c>
      <c r="N51" s="11">
        <f t="shared" si="25"/>
        <v>1.1268250301319698</v>
      </c>
      <c r="O51" s="11">
        <f t="shared" si="25"/>
        <v>1.1380932804332895</v>
      </c>
      <c r="P51" s="11">
        <f t="shared" si="25"/>
        <v>1.1494742132376223</v>
      </c>
      <c r="Q51" s="11">
        <f t="shared" si="25"/>
        <v>1.1609689553699987</v>
      </c>
      <c r="R51" s="11">
        <f t="shared" si="25"/>
        <v>1.1725786449236986</v>
      </c>
      <c r="S51" s="11">
        <f t="shared" si="25"/>
        <v>1.1843044313729356</v>
      </c>
      <c r="T51" s="11">
        <f t="shared" si="25"/>
        <v>1.196147475686665</v>
      </c>
      <c r="U51" s="11">
        <f t="shared" si="25"/>
        <v>1.2081089504435316</v>
      </c>
      <c r="V51" s="11">
        <f t="shared" si="25"/>
        <v>1.220190039947967</v>
      </c>
      <c r="W51" s="11">
        <f t="shared" si="25"/>
        <v>1.2323919403474468</v>
      </c>
      <c r="X51" s="11">
        <f t="shared" si="25"/>
        <v>1.2447158597509214</v>
      </c>
      <c r="Y51" s="11">
        <f t="shared" si="25"/>
        <v>1.2571630183484306</v>
      </c>
      <c r="Z51" s="11">
        <f t="shared" si="25"/>
        <v>1.269734648531915</v>
      </c>
      <c r="AA51" s="11">
        <f t="shared" si="25"/>
        <v>1.282431995017234</v>
      </c>
      <c r="AB51" s="11">
        <f t="shared" si="25"/>
        <v>1.2952563149674063</v>
      </c>
      <c r="AC51" s="11">
        <f t="shared" si="25"/>
        <v>1.3082088781170804</v>
      </c>
      <c r="AD51" s="11">
        <f t="shared" si="25"/>
        <v>1.3212909668982513</v>
      </c>
      <c r="AE51" s="11">
        <f t="shared" si="25"/>
        <v>1.3345038765672339</v>
      </c>
      <c r="AF51" s="11">
        <f t="shared" si="25"/>
        <v>1.3478489153329063</v>
      </c>
      <c r="AG51" s="11">
        <f t="shared" si="25"/>
        <v>1.3613274044862353</v>
      </c>
      <c r="AH51" s="11">
        <f t="shared" si="25"/>
        <v>1.3749406785310978</v>
      </c>
      <c r="AI51" s="11">
        <f t="shared" si="25"/>
        <v>1.3886900853164088</v>
      </c>
      <c r="AJ51" s="11">
        <f t="shared" si="25"/>
        <v>1.4025769861695729</v>
      </c>
      <c r="AK51" s="11">
        <f t="shared" si="25"/>
        <v>1.4166027560312686</v>
      </c>
      <c r="AL51" s="11">
        <f t="shared" si="25"/>
        <v>1.4307687835915812</v>
      </c>
      <c r="AM51" s="11">
        <f t="shared" si="25"/>
        <v>1.4450764714274971</v>
      </c>
      <c r="AN51" s="11">
        <f t="shared" si="25"/>
        <v>1.4595272361417722</v>
      </c>
      <c r="AO51" s="11">
        <f t="shared" si="25"/>
        <v>1.4741225085031899</v>
      </c>
      <c r="AP51" s="11">
        <f t="shared" si="25"/>
        <v>1.4888637335882218</v>
      </c>
      <c r="AQ51" s="11">
        <f t="shared" si="25"/>
        <v>1.5037523709241041</v>
      </c>
      <c r="AR51" s="11">
        <f t="shared" si="25"/>
        <v>1.5187898946333451</v>
      </c>
      <c r="AS51" s="11">
        <f t="shared" si="25"/>
        <v>1.5339777935796786</v>
      </c>
      <c r="AT51" s="11">
        <f t="shared" si="25"/>
        <v>1.5493175715154754</v>
      </c>
      <c r="AU51" s="11">
        <f t="shared" si="25"/>
        <v>1.5648107472306303</v>
      </c>
      <c r="AV51" s="11">
        <f t="shared" si="25"/>
        <v>1.5804588547029366</v>
      </c>
      <c r="AW51" s="11">
        <f t="shared" si="25"/>
        <v>1.5962634432499661</v>
      </c>
      <c r="AX51" s="11">
        <f t="shared" si="25"/>
        <v>1.6122260776824657</v>
      </c>
      <c r="AY51" s="11">
        <f t="shared" si="25"/>
        <v>1.6283483384592905</v>
      </c>
      <c r="AZ51" s="11">
        <f t="shared" si="25"/>
        <v>1.6446318218438833</v>
      </c>
      <c r="BA51" s="11">
        <f t="shared" si="25"/>
        <v>1.6610781400623222</v>
      </c>
      <c r="BB51" s="11">
        <f t="shared" si="25"/>
        <v>1.6776889214629456</v>
      </c>
      <c r="BC51" s="11">
        <f t="shared" si="25"/>
        <v>1.694465810677575</v>
      </c>
      <c r="BD51" s="11">
        <f t="shared" si="25"/>
        <v>1.7114104687843508</v>
      </c>
      <c r="BE51" s="11">
        <f t="shared" si="25"/>
        <v>1.7285245734721943</v>
      </c>
      <c r="BF51" s="11">
        <f t="shared" si="25"/>
        <v>1.7458098192069162</v>
      </c>
      <c r="BG51" s="11">
        <f t="shared" si="25"/>
        <v>1.7632679173989854</v>
      </c>
      <c r="BH51" s="11">
        <f t="shared" si="25"/>
        <v>1.7809005965729752</v>
      </c>
      <c r="BI51" s="11">
        <f t="shared" si="25"/>
        <v>1.798709602538705</v>
      </c>
      <c r="BJ51" s="11">
        <f t="shared" si="2"/>
        <v>1.8166966985640922</v>
      </c>
      <c r="BK51" s="11">
        <f t="shared" si="3"/>
        <v>1.8348636655497332</v>
      </c>
      <c r="BL51" s="11">
        <f t="shared" si="4"/>
        <v>1.8532123022052305</v>
      </c>
      <c r="BM51" s="11">
        <f t="shared" si="5"/>
        <v>1.8717444252272828</v>
      </c>
      <c r="BN51" s="11">
        <f t="shared" si="6"/>
        <v>1.8904618694795556</v>
      </c>
      <c r="BO51" s="11">
        <f t="shared" si="7"/>
        <v>1.9093664881743513</v>
      </c>
      <c r="BP51" s="11">
        <f t="shared" si="8"/>
        <v>1.9284601530560948</v>
      </c>
      <c r="BQ51" s="11">
        <f t="shared" si="9"/>
        <v>1.9477447545866557</v>
      </c>
      <c r="BR51" s="11">
        <f t="shared" si="10"/>
        <v>1.9672222021325223</v>
      </c>
      <c r="BS51" s="11">
        <f t="shared" si="11"/>
        <v>1.9868944241538475</v>
      </c>
      <c r="BT51" s="11">
        <f t="shared" si="12"/>
        <v>2.006763368395386</v>
      </c>
    </row>
    <row r="52" spans="2:72">
      <c r="B52" s="11">
        <v>1</v>
      </c>
      <c r="C52" s="11">
        <f t="shared" si="21"/>
        <v>1.01</v>
      </c>
      <c r="D52" s="11">
        <f t="shared" si="25"/>
        <v>1.0201</v>
      </c>
      <c r="E52" s="11">
        <f t="shared" si="25"/>
        <v>1.0303009999999999</v>
      </c>
      <c r="F52" s="11">
        <f t="shared" si="25"/>
        <v>1.04060401</v>
      </c>
      <c r="G52" s="11">
        <f t="shared" si="25"/>
        <v>1.0510100500999999</v>
      </c>
      <c r="H52" s="11">
        <f t="shared" si="25"/>
        <v>1.0615201506009999</v>
      </c>
      <c r="I52" s="11">
        <f t="shared" si="25"/>
        <v>1.0721353521070098</v>
      </c>
      <c r="J52" s="12">
        <f t="shared" si="25"/>
        <v>1.08285670562808</v>
      </c>
      <c r="K52" s="11">
        <f t="shared" si="25"/>
        <v>1.0936852726843609</v>
      </c>
      <c r="L52" s="11">
        <f t="shared" si="25"/>
        <v>1.1046221254112045</v>
      </c>
      <c r="M52" s="11">
        <f t="shared" si="25"/>
        <v>1.1156683466653166</v>
      </c>
      <c r="N52" s="11">
        <f t="shared" si="25"/>
        <v>1.1268250301319698</v>
      </c>
      <c r="O52" s="11">
        <f t="shared" si="25"/>
        <v>1.1380932804332895</v>
      </c>
      <c r="P52" s="11">
        <f t="shared" si="25"/>
        <v>1.1494742132376223</v>
      </c>
      <c r="Q52" s="11">
        <f t="shared" si="25"/>
        <v>1.1609689553699987</v>
      </c>
      <c r="R52" s="11">
        <f t="shared" si="25"/>
        <v>1.1725786449236986</v>
      </c>
      <c r="S52" s="11">
        <f t="shared" si="25"/>
        <v>1.1843044313729356</v>
      </c>
      <c r="T52" s="11">
        <f t="shared" si="25"/>
        <v>1.196147475686665</v>
      </c>
      <c r="U52" s="11">
        <f t="shared" si="25"/>
        <v>1.2081089504435316</v>
      </c>
      <c r="V52" s="11">
        <f t="shared" si="25"/>
        <v>1.220190039947967</v>
      </c>
      <c r="W52" s="11">
        <f t="shared" si="25"/>
        <v>1.2323919403474468</v>
      </c>
      <c r="X52" s="11">
        <f t="shared" si="25"/>
        <v>1.2447158597509214</v>
      </c>
      <c r="Y52" s="11">
        <f t="shared" si="25"/>
        <v>1.2571630183484306</v>
      </c>
      <c r="Z52" s="11">
        <f t="shared" si="25"/>
        <v>1.269734648531915</v>
      </c>
      <c r="AA52" s="11">
        <f t="shared" si="25"/>
        <v>1.282431995017234</v>
      </c>
      <c r="AB52" s="11">
        <f t="shared" si="25"/>
        <v>1.2952563149674063</v>
      </c>
      <c r="AC52" s="11">
        <f t="shared" si="25"/>
        <v>1.3082088781170804</v>
      </c>
      <c r="AD52" s="11">
        <f t="shared" si="25"/>
        <v>1.3212909668982513</v>
      </c>
      <c r="AE52" s="11">
        <f t="shared" si="25"/>
        <v>1.3345038765672339</v>
      </c>
      <c r="AF52" s="11">
        <f t="shared" si="25"/>
        <v>1.3478489153329063</v>
      </c>
      <c r="AG52" s="11">
        <f t="shared" si="25"/>
        <v>1.3613274044862353</v>
      </c>
      <c r="AH52" s="11">
        <f t="shared" si="25"/>
        <v>1.3749406785310978</v>
      </c>
      <c r="AI52" s="11">
        <f t="shared" si="25"/>
        <v>1.3886900853164088</v>
      </c>
      <c r="AJ52" s="11">
        <f t="shared" si="25"/>
        <v>1.4025769861695729</v>
      </c>
      <c r="AK52" s="11">
        <f t="shared" si="25"/>
        <v>1.4166027560312686</v>
      </c>
      <c r="AL52" s="11">
        <f t="shared" si="25"/>
        <v>1.4307687835915812</v>
      </c>
      <c r="AM52" s="11">
        <f t="shared" si="25"/>
        <v>1.4450764714274971</v>
      </c>
      <c r="AN52" s="11">
        <f t="shared" si="25"/>
        <v>1.4595272361417722</v>
      </c>
      <c r="AO52" s="11">
        <f t="shared" si="25"/>
        <v>1.4741225085031899</v>
      </c>
      <c r="AP52" s="11">
        <f t="shared" si="25"/>
        <v>1.4888637335882218</v>
      </c>
      <c r="AQ52" s="11">
        <f t="shared" si="25"/>
        <v>1.5037523709241041</v>
      </c>
      <c r="AR52" s="11">
        <f t="shared" si="25"/>
        <v>1.5187898946333451</v>
      </c>
      <c r="AS52" s="11">
        <f t="shared" si="25"/>
        <v>1.5339777935796786</v>
      </c>
      <c r="AT52" s="11">
        <f t="shared" si="25"/>
        <v>1.5493175715154754</v>
      </c>
      <c r="AU52" s="11">
        <f t="shared" si="25"/>
        <v>1.5648107472306303</v>
      </c>
      <c r="AV52" s="11">
        <f t="shared" si="25"/>
        <v>1.5804588547029366</v>
      </c>
      <c r="AW52" s="11">
        <f t="shared" si="25"/>
        <v>1.5962634432499661</v>
      </c>
      <c r="AX52" s="11">
        <f t="shared" si="25"/>
        <v>1.6122260776824657</v>
      </c>
      <c r="AY52" s="11">
        <f t="shared" si="25"/>
        <v>1.6283483384592905</v>
      </c>
      <c r="AZ52" s="11">
        <f t="shared" si="25"/>
        <v>1.6446318218438833</v>
      </c>
      <c r="BA52" s="11">
        <f t="shared" si="25"/>
        <v>1.6610781400623222</v>
      </c>
      <c r="BB52" s="11">
        <f t="shared" si="25"/>
        <v>1.6776889214629456</v>
      </c>
      <c r="BC52" s="11">
        <f t="shared" si="25"/>
        <v>1.694465810677575</v>
      </c>
      <c r="BD52" s="11">
        <f t="shared" si="25"/>
        <v>1.7114104687843508</v>
      </c>
      <c r="BE52" s="11">
        <f t="shared" si="25"/>
        <v>1.7285245734721943</v>
      </c>
      <c r="BF52" s="11">
        <f t="shared" si="25"/>
        <v>1.7458098192069162</v>
      </c>
      <c r="BG52" s="11">
        <f t="shared" si="25"/>
        <v>1.7632679173989854</v>
      </c>
      <c r="BH52" s="11">
        <f t="shared" si="25"/>
        <v>1.7809005965729752</v>
      </c>
      <c r="BI52" s="11">
        <f t="shared" si="25"/>
        <v>1.798709602538705</v>
      </c>
      <c r="BJ52" s="11">
        <f t="shared" si="2"/>
        <v>1.8166966985640922</v>
      </c>
      <c r="BK52" s="11">
        <f t="shared" si="3"/>
        <v>1.8348636655497332</v>
      </c>
      <c r="BL52" s="11">
        <f t="shared" si="4"/>
        <v>1.8532123022052305</v>
      </c>
      <c r="BM52" s="11">
        <f t="shared" si="5"/>
        <v>1.8717444252272828</v>
      </c>
      <c r="BN52" s="11">
        <f t="shared" si="6"/>
        <v>1.8904618694795556</v>
      </c>
      <c r="BO52" s="11">
        <f t="shared" si="7"/>
        <v>1.9093664881743513</v>
      </c>
      <c r="BP52" s="11">
        <f t="shared" si="8"/>
        <v>1.9284601530560948</v>
      </c>
      <c r="BQ52" s="11">
        <f t="shared" si="9"/>
        <v>1.9477447545866557</v>
      </c>
      <c r="BR52" s="11">
        <f t="shared" si="10"/>
        <v>1.9672222021325223</v>
      </c>
      <c r="BS52" s="11">
        <f t="shared" si="11"/>
        <v>1.9868944241538475</v>
      </c>
      <c r="BT52" s="11">
        <f t="shared" si="12"/>
        <v>2.006763368395386</v>
      </c>
    </row>
    <row r="53" spans="2:72">
      <c r="B53" s="11">
        <v>1</v>
      </c>
      <c r="C53" s="11">
        <f t="shared" si="21"/>
        <v>1.01</v>
      </c>
      <c r="D53" s="11">
        <f t="shared" si="25"/>
        <v>1.0201</v>
      </c>
      <c r="E53" s="11">
        <f t="shared" si="25"/>
        <v>1.0303009999999999</v>
      </c>
      <c r="F53" s="11">
        <f t="shared" si="25"/>
        <v>1.04060401</v>
      </c>
      <c r="G53" s="11">
        <f t="shared" si="25"/>
        <v>1.0510100500999999</v>
      </c>
      <c r="H53" s="11">
        <f t="shared" si="25"/>
        <v>1.0615201506009999</v>
      </c>
      <c r="I53" s="11">
        <f t="shared" si="25"/>
        <v>1.0721353521070098</v>
      </c>
      <c r="J53" s="12">
        <f t="shared" si="25"/>
        <v>1.08285670562808</v>
      </c>
      <c r="K53" s="11">
        <f t="shared" si="25"/>
        <v>1.0936852726843609</v>
      </c>
      <c r="L53" s="11">
        <f t="shared" si="25"/>
        <v>1.1046221254112045</v>
      </c>
      <c r="M53" s="11">
        <f t="shared" si="25"/>
        <v>1.1156683466653166</v>
      </c>
      <c r="N53" s="11">
        <f t="shared" si="25"/>
        <v>1.1268250301319698</v>
      </c>
      <c r="O53" s="11">
        <f t="shared" si="25"/>
        <v>1.1380932804332895</v>
      </c>
      <c r="P53" s="11">
        <f t="shared" si="25"/>
        <v>1.1494742132376223</v>
      </c>
      <c r="Q53" s="11">
        <f t="shared" si="25"/>
        <v>1.1609689553699987</v>
      </c>
      <c r="R53" s="11">
        <f t="shared" si="25"/>
        <v>1.1725786449236986</v>
      </c>
      <c r="S53" s="11">
        <f t="shared" si="25"/>
        <v>1.1843044313729356</v>
      </c>
      <c r="T53" s="11">
        <f t="shared" si="25"/>
        <v>1.196147475686665</v>
      </c>
      <c r="U53" s="11">
        <f t="shared" si="25"/>
        <v>1.2081089504435316</v>
      </c>
      <c r="V53" s="11">
        <f t="shared" si="25"/>
        <v>1.220190039947967</v>
      </c>
      <c r="W53" s="11">
        <f t="shared" si="25"/>
        <v>1.2323919403474468</v>
      </c>
      <c r="X53" s="11">
        <f t="shared" si="25"/>
        <v>1.2447158597509214</v>
      </c>
      <c r="Y53" s="11">
        <f t="shared" si="25"/>
        <v>1.2571630183484306</v>
      </c>
      <c r="Z53" s="11">
        <f t="shared" si="25"/>
        <v>1.269734648531915</v>
      </c>
      <c r="AA53" s="11">
        <f t="shared" si="25"/>
        <v>1.282431995017234</v>
      </c>
      <c r="AB53" s="11">
        <f t="shared" si="25"/>
        <v>1.2952563149674063</v>
      </c>
      <c r="AC53" s="11">
        <f t="shared" si="25"/>
        <v>1.3082088781170804</v>
      </c>
      <c r="AD53" s="11">
        <f t="shared" si="25"/>
        <v>1.3212909668982513</v>
      </c>
      <c r="AE53" s="11">
        <f t="shared" si="25"/>
        <v>1.3345038765672339</v>
      </c>
      <c r="AF53" s="11">
        <f t="shared" si="25"/>
        <v>1.3478489153329063</v>
      </c>
      <c r="AG53" s="11">
        <f t="shared" si="25"/>
        <v>1.3613274044862353</v>
      </c>
      <c r="AH53" s="11">
        <f t="shared" si="25"/>
        <v>1.3749406785310978</v>
      </c>
      <c r="AI53" s="11">
        <f t="shared" si="25"/>
        <v>1.3886900853164088</v>
      </c>
      <c r="AJ53" s="11">
        <f t="shared" si="25"/>
        <v>1.4025769861695729</v>
      </c>
      <c r="AK53" s="11">
        <f t="shared" si="25"/>
        <v>1.4166027560312686</v>
      </c>
      <c r="AL53" s="11">
        <f t="shared" si="25"/>
        <v>1.4307687835915812</v>
      </c>
      <c r="AM53" s="11">
        <f t="shared" si="25"/>
        <v>1.4450764714274971</v>
      </c>
      <c r="AN53" s="11">
        <f t="shared" si="25"/>
        <v>1.4595272361417722</v>
      </c>
      <c r="AO53" s="11">
        <f t="shared" si="25"/>
        <v>1.4741225085031899</v>
      </c>
      <c r="AP53" s="11">
        <f t="shared" si="25"/>
        <v>1.4888637335882218</v>
      </c>
      <c r="AQ53" s="11">
        <f t="shared" si="25"/>
        <v>1.5037523709241041</v>
      </c>
      <c r="AR53" s="11">
        <f t="shared" si="25"/>
        <v>1.5187898946333451</v>
      </c>
      <c r="AS53" s="11">
        <f t="shared" si="25"/>
        <v>1.5339777935796786</v>
      </c>
      <c r="AT53" s="11">
        <f t="shared" si="25"/>
        <v>1.5493175715154754</v>
      </c>
      <c r="AU53" s="11">
        <f t="shared" si="25"/>
        <v>1.5648107472306303</v>
      </c>
      <c r="AV53" s="11">
        <f t="shared" si="25"/>
        <v>1.5804588547029366</v>
      </c>
      <c r="AW53" s="11">
        <f t="shared" si="25"/>
        <v>1.5962634432499661</v>
      </c>
      <c r="AX53" s="11">
        <f t="shared" si="25"/>
        <v>1.6122260776824657</v>
      </c>
      <c r="AY53" s="11">
        <f t="shared" si="25"/>
        <v>1.6283483384592905</v>
      </c>
      <c r="AZ53" s="11">
        <f t="shared" si="25"/>
        <v>1.6446318218438833</v>
      </c>
      <c r="BA53" s="11">
        <f t="shared" si="25"/>
        <v>1.6610781400623222</v>
      </c>
      <c r="BB53" s="11">
        <f t="shared" si="25"/>
        <v>1.6776889214629456</v>
      </c>
      <c r="BC53" s="11">
        <f t="shared" si="25"/>
        <v>1.694465810677575</v>
      </c>
      <c r="BD53" s="11">
        <f t="shared" si="25"/>
        <v>1.7114104687843508</v>
      </c>
      <c r="BE53" s="11">
        <f t="shared" si="25"/>
        <v>1.7285245734721943</v>
      </c>
      <c r="BF53" s="11">
        <f t="shared" si="25"/>
        <v>1.7458098192069162</v>
      </c>
      <c r="BG53" s="11">
        <f t="shared" si="25"/>
        <v>1.7632679173989854</v>
      </c>
      <c r="BH53" s="11">
        <f t="shared" si="25"/>
        <v>1.7809005965729752</v>
      </c>
      <c r="BI53" s="11">
        <f t="shared" si="25"/>
        <v>1.798709602538705</v>
      </c>
      <c r="BJ53" s="11">
        <f t="shared" si="2"/>
        <v>1.8166966985640922</v>
      </c>
      <c r="BK53" s="11">
        <f t="shared" si="3"/>
        <v>1.8348636655497332</v>
      </c>
      <c r="BL53" s="11">
        <f t="shared" si="4"/>
        <v>1.8532123022052305</v>
      </c>
      <c r="BM53" s="11">
        <f t="shared" si="5"/>
        <v>1.8717444252272828</v>
      </c>
      <c r="BN53" s="11">
        <f t="shared" si="6"/>
        <v>1.8904618694795556</v>
      </c>
      <c r="BO53" s="11">
        <f t="shared" si="7"/>
        <v>1.9093664881743513</v>
      </c>
      <c r="BP53" s="11">
        <f t="shared" si="8"/>
        <v>1.9284601530560948</v>
      </c>
      <c r="BQ53" s="11">
        <f t="shared" si="9"/>
        <v>1.9477447545866557</v>
      </c>
      <c r="BR53" s="11">
        <f t="shared" si="10"/>
        <v>1.9672222021325223</v>
      </c>
      <c r="BS53" s="11">
        <f t="shared" si="11"/>
        <v>1.9868944241538475</v>
      </c>
      <c r="BT53" s="11">
        <f t="shared" si="12"/>
        <v>2.006763368395386</v>
      </c>
    </row>
    <row r="54" spans="2:72">
      <c r="B54" s="11">
        <v>1</v>
      </c>
      <c r="C54" s="11">
        <f t="shared" si="21"/>
        <v>1.01</v>
      </c>
      <c r="D54" s="11">
        <f t="shared" si="25"/>
        <v>1.0201</v>
      </c>
      <c r="E54" s="11">
        <f t="shared" ref="D54:BI58" si="26">D54*1.01</f>
        <v>1.0303009999999999</v>
      </c>
      <c r="F54" s="11">
        <f t="shared" si="26"/>
        <v>1.04060401</v>
      </c>
      <c r="G54" s="11">
        <f t="shared" si="26"/>
        <v>1.0510100500999999</v>
      </c>
      <c r="H54" s="11">
        <f t="shared" si="26"/>
        <v>1.0615201506009999</v>
      </c>
      <c r="I54" s="11">
        <f t="shared" si="26"/>
        <v>1.0721353521070098</v>
      </c>
      <c r="J54" s="12">
        <f t="shared" si="26"/>
        <v>1.08285670562808</v>
      </c>
      <c r="K54" s="11">
        <f t="shared" si="26"/>
        <v>1.0936852726843609</v>
      </c>
      <c r="L54" s="11">
        <f t="shared" si="26"/>
        <v>1.1046221254112045</v>
      </c>
      <c r="M54" s="11">
        <f t="shared" si="26"/>
        <v>1.1156683466653166</v>
      </c>
      <c r="N54" s="11">
        <f t="shared" si="26"/>
        <v>1.1268250301319698</v>
      </c>
      <c r="O54" s="11">
        <f t="shared" si="26"/>
        <v>1.1380932804332895</v>
      </c>
      <c r="P54" s="11">
        <f t="shared" si="26"/>
        <v>1.1494742132376223</v>
      </c>
      <c r="Q54" s="11">
        <f t="shared" si="26"/>
        <v>1.1609689553699987</v>
      </c>
      <c r="R54" s="11">
        <f t="shared" si="26"/>
        <v>1.1725786449236986</v>
      </c>
      <c r="S54" s="11">
        <f t="shared" si="26"/>
        <v>1.1843044313729356</v>
      </c>
      <c r="T54" s="11">
        <f t="shared" si="26"/>
        <v>1.196147475686665</v>
      </c>
      <c r="U54" s="11">
        <f t="shared" si="26"/>
        <v>1.2081089504435316</v>
      </c>
      <c r="V54" s="11">
        <f t="shared" si="26"/>
        <v>1.220190039947967</v>
      </c>
      <c r="W54" s="11">
        <f t="shared" si="26"/>
        <v>1.2323919403474468</v>
      </c>
      <c r="X54" s="11">
        <f t="shared" si="26"/>
        <v>1.2447158597509214</v>
      </c>
      <c r="Y54" s="11">
        <f t="shared" si="26"/>
        <v>1.2571630183484306</v>
      </c>
      <c r="Z54" s="11">
        <f t="shared" si="26"/>
        <v>1.269734648531915</v>
      </c>
      <c r="AA54" s="11">
        <f t="shared" si="26"/>
        <v>1.282431995017234</v>
      </c>
      <c r="AB54" s="11">
        <f t="shared" si="26"/>
        <v>1.2952563149674063</v>
      </c>
      <c r="AC54" s="11">
        <f t="shared" si="26"/>
        <v>1.3082088781170804</v>
      </c>
      <c r="AD54" s="11">
        <f t="shared" si="26"/>
        <v>1.3212909668982513</v>
      </c>
      <c r="AE54" s="11">
        <f t="shared" si="26"/>
        <v>1.3345038765672339</v>
      </c>
      <c r="AF54" s="11">
        <f t="shared" si="26"/>
        <v>1.3478489153329063</v>
      </c>
      <c r="AG54" s="11">
        <f t="shared" si="26"/>
        <v>1.3613274044862353</v>
      </c>
      <c r="AH54" s="11">
        <f t="shared" si="26"/>
        <v>1.3749406785310978</v>
      </c>
      <c r="AI54" s="11">
        <f t="shared" si="26"/>
        <v>1.3886900853164088</v>
      </c>
      <c r="AJ54" s="11">
        <f t="shared" si="26"/>
        <v>1.4025769861695729</v>
      </c>
      <c r="AK54" s="11">
        <f t="shared" si="26"/>
        <v>1.4166027560312686</v>
      </c>
      <c r="AL54" s="11">
        <f t="shared" si="26"/>
        <v>1.4307687835915812</v>
      </c>
      <c r="AM54" s="11">
        <f t="shared" si="26"/>
        <v>1.4450764714274971</v>
      </c>
      <c r="AN54" s="11">
        <f t="shared" si="26"/>
        <v>1.4595272361417722</v>
      </c>
      <c r="AO54" s="11">
        <f t="shared" si="26"/>
        <v>1.4741225085031899</v>
      </c>
      <c r="AP54" s="11">
        <f t="shared" si="26"/>
        <v>1.4888637335882218</v>
      </c>
      <c r="AQ54" s="11">
        <f t="shared" si="26"/>
        <v>1.5037523709241041</v>
      </c>
      <c r="AR54" s="11">
        <f t="shared" si="26"/>
        <v>1.5187898946333451</v>
      </c>
      <c r="AS54" s="11">
        <f t="shared" si="26"/>
        <v>1.5339777935796786</v>
      </c>
      <c r="AT54" s="11">
        <f t="shared" si="26"/>
        <v>1.5493175715154754</v>
      </c>
      <c r="AU54" s="11">
        <f t="shared" si="26"/>
        <v>1.5648107472306303</v>
      </c>
      <c r="AV54" s="11">
        <f t="shared" si="26"/>
        <v>1.5804588547029366</v>
      </c>
      <c r="AW54" s="11">
        <f t="shared" si="26"/>
        <v>1.5962634432499661</v>
      </c>
      <c r="AX54" s="11">
        <f t="shared" si="26"/>
        <v>1.6122260776824657</v>
      </c>
      <c r="AY54" s="11">
        <f t="shared" si="26"/>
        <v>1.6283483384592905</v>
      </c>
      <c r="AZ54" s="11">
        <f t="shared" si="26"/>
        <v>1.6446318218438833</v>
      </c>
      <c r="BA54" s="11">
        <f t="shared" si="26"/>
        <v>1.6610781400623222</v>
      </c>
      <c r="BB54" s="11">
        <f t="shared" si="26"/>
        <v>1.6776889214629456</v>
      </c>
      <c r="BC54" s="11">
        <f t="shared" si="26"/>
        <v>1.694465810677575</v>
      </c>
      <c r="BD54" s="11">
        <f t="shared" si="26"/>
        <v>1.7114104687843508</v>
      </c>
      <c r="BE54" s="11">
        <f t="shared" si="26"/>
        <v>1.7285245734721943</v>
      </c>
      <c r="BF54" s="11">
        <f t="shared" si="26"/>
        <v>1.7458098192069162</v>
      </c>
      <c r="BG54" s="11">
        <f t="shared" si="26"/>
        <v>1.7632679173989854</v>
      </c>
      <c r="BH54" s="11">
        <f t="shared" si="26"/>
        <v>1.7809005965729752</v>
      </c>
      <c r="BI54" s="11">
        <f t="shared" si="26"/>
        <v>1.798709602538705</v>
      </c>
      <c r="BJ54" s="11">
        <f t="shared" si="2"/>
        <v>1.8166966985640922</v>
      </c>
      <c r="BK54" s="11">
        <f t="shared" si="3"/>
        <v>1.8348636655497332</v>
      </c>
      <c r="BL54" s="11">
        <f t="shared" si="4"/>
        <v>1.8532123022052305</v>
      </c>
      <c r="BM54" s="11">
        <f t="shared" si="5"/>
        <v>1.8717444252272828</v>
      </c>
      <c r="BN54" s="11">
        <f t="shared" si="6"/>
        <v>1.8904618694795556</v>
      </c>
      <c r="BO54" s="11">
        <f t="shared" si="7"/>
        <v>1.9093664881743513</v>
      </c>
      <c r="BP54" s="11">
        <f t="shared" si="8"/>
        <v>1.9284601530560948</v>
      </c>
      <c r="BQ54" s="11">
        <f t="shared" si="9"/>
        <v>1.9477447545866557</v>
      </c>
      <c r="BR54" s="11">
        <f t="shared" si="10"/>
        <v>1.9672222021325223</v>
      </c>
      <c r="BS54" s="11">
        <f t="shared" si="11"/>
        <v>1.9868944241538475</v>
      </c>
      <c r="BT54" s="11">
        <f t="shared" si="12"/>
        <v>2.006763368395386</v>
      </c>
    </row>
    <row r="55" spans="2:72">
      <c r="B55" s="11">
        <v>1</v>
      </c>
      <c r="C55" s="11">
        <f t="shared" si="21"/>
        <v>1.01</v>
      </c>
      <c r="D55" s="11">
        <f t="shared" si="26"/>
        <v>1.0201</v>
      </c>
      <c r="E55" s="11">
        <f t="shared" si="26"/>
        <v>1.0303009999999999</v>
      </c>
      <c r="F55" s="11">
        <f t="shared" si="26"/>
        <v>1.04060401</v>
      </c>
      <c r="G55" s="11">
        <f t="shared" si="26"/>
        <v>1.0510100500999999</v>
      </c>
      <c r="H55" s="11">
        <f t="shared" si="26"/>
        <v>1.0615201506009999</v>
      </c>
      <c r="I55" s="11">
        <f t="shared" si="26"/>
        <v>1.0721353521070098</v>
      </c>
      <c r="J55" s="12">
        <f t="shared" si="26"/>
        <v>1.08285670562808</v>
      </c>
      <c r="K55" s="11">
        <f t="shared" si="26"/>
        <v>1.0936852726843609</v>
      </c>
      <c r="L55" s="11">
        <f t="shared" si="26"/>
        <v>1.1046221254112045</v>
      </c>
      <c r="M55" s="11">
        <f t="shared" si="26"/>
        <v>1.1156683466653166</v>
      </c>
      <c r="N55" s="11">
        <f t="shared" si="26"/>
        <v>1.1268250301319698</v>
      </c>
      <c r="O55" s="11">
        <f t="shared" si="26"/>
        <v>1.1380932804332895</v>
      </c>
      <c r="P55" s="11">
        <f t="shared" si="26"/>
        <v>1.1494742132376223</v>
      </c>
      <c r="Q55" s="11">
        <f t="shared" si="26"/>
        <v>1.1609689553699987</v>
      </c>
      <c r="R55" s="11">
        <f t="shared" si="26"/>
        <v>1.1725786449236986</v>
      </c>
      <c r="S55" s="11">
        <f t="shared" si="26"/>
        <v>1.1843044313729356</v>
      </c>
      <c r="T55" s="11">
        <f t="shared" si="26"/>
        <v>1.196147475686665</v>
      </c>
      <c r="U55" s="11">
        <f t="shared" si="26"/>
        <v>1.2081089504435316</v>
      </c>
      <c r="V55" s="11">
        <f t="shared" si="26"/>
        <v>1.220190039947967</v>
      </c>
      <c r="W55" s="11">
        <f t="shared" si="26"/>
        <v>1.2323919403474468</v>
      </c>
      <c r="X55" s="11">
        <f t="shared" si="26"/>
        <v>1.2447158597509214</v>
      </c>
      <c r="Y55" s="11">
        <f t="shared" si="26"/>
        <v>1.2571630183484306</v>
      </c>
      <c r="Z55" s="11">
        <f t="shared" si="26"/>
        <v>1.269734648531915</v>
      </c>
      <c r="AA55" s="11">
        <f t="shared" si="26"/>
        <v>1.282431995017234</v>
      </c>
      <c r="AB55" s="11">
        <f t="shared" si="26"/>
        <v>1.2952563149674063</v>
      </c>
      <c r="AC55" s="11">
        <f t="shared" si="26"/>
        <v>1.3082088781170804</v>
      </c>
      <c r="AD55" s="11">
        <f t="shared" si="26"/>
        <v>1.3212909668982513</v>
      </c>
      <c r="AE55" s="11">
        <f t="shared" si="26"/>
        <v>1.3345038765672339</v>
      </c>
      <c r="AF55" s="11">
        <f t="shared" si="26"/>
        <v>1.3478489153329063</v>
      </c>
      <c r="AG55" s="11">
        <f t="shared" si="26"/>
        <v>1.3613274044862353</v>
      </c>
      <c r="AH55" s="11">
        <f t="shared" si="26"/>
        <v>1.3749406785310978</v>
      </c>
      <c r="AI55" s="11">
        <f t="shared" si="26"/>
        <v>1.3886900853164088</v>
      </c>
      <c r="AJ55" s="11">
        <f t="shared" si="26"/>
        <v>1.4025769861695729</v>
      </c>
      <c r="AK55" s="11">
        <f t="shared" si="26"/>
        <v>1.4166027560312686</v>
      </c>
      <c r="AL55" s="11">
        <f t="shared" si="26"/>
        <v>1.4307687835915812</v>
      </c>
      <c r="AM55" s="11">
        <f t="shared" si="26"/>
        <v>1.4450764714274971</v>
      </c>
      <c r="AN55" s="11">
        <f t="shared" si="26"/>
        <v>1.4595272361417722</v>
      </c>
      <c r="AO55" s="11">
        <f t="shared" si="26"/>
        <v>1.4741225085031899</v>
      </c>
      <c r="AP55" s="11">
        <f t="shared" si="26"/>
        <v>1.4888637335882218</v>
      </c>
      <c r="AQ55" s="11">
        <f t="shared" si="26"/>
        <v>1.5037523709241041</v>
      </c>
      <c r="AR55" s="11">
        <f t="shared" si="26"/>
        <v>1.5187898946333451</v>
      </c>
      <c r="AS55" s="11">
        <f t="shared" si="26"/>
        <v>1.5339777935796786</v>
      </c>
      <c r="AT55" s="11">
        <f t="shared" si="26"/>
        <v>1.5493175715154754</v>
      </c>
      <c r="AU55" s="11">
        <f t="shared" si="26"/>
        <v>1.5648107472306303</v>
      </c>
      <c r="AV55" s="11">
        <f t="shared" si="26"/>
        <v>1.5804588547029366</v>
      </c>
      <c r="AW55" s="11">
        <f t="shared" si="26"/>
        <v>1.5962634432499661</v>
      </c>
      <c r="AX55" s="11">
        <f t="shared" si="26"/>
        <v>1.6122260776824657</v>
      </c>
      <c r="AY55" s="11">
        <f t="shared" si="26"/>
        <v>1.6283483384592905</v>
      </c>
      <c r="AZ55" s="11">
        <f t="shared" si="26"/>
        <v>1.6446318218438833</v>
      </c>
      <c r="BA55" s="11">
        <f t="shared" si="26"/>
        <v>1.6610781400623222</v>
      </c>
      <c r="BB55" s="11">
        <f t="shared" si="26"/>
        <v>1.6776889214629456</v>
      </c>
      <c r="BC55" s="11">
        <f t="shared" si="26"/>
        <v>1.694465810677575</v>
      </c>
      <c r="BD55" s="11">
        <f t="shared" si="26"/>
        <v>1.7114104687843508</v>
      </c>
      <c r="BE55" s="11">
        <f t="shared" si="26"/>
        <v>1.7285245734721943</v>
      </c>
      <c r="BF55" s="11">
        <f t="shared" si="26"/>
        <v>1.7458098192069162</v>
      </c>
      <c r="BG55" s="11">
        <f t="shared" si="26"/>
        <v>1.7632679173989854</v>
      </c>
      <c r="BH55" s="11">
        <f t="shared" si="26"/>
        <v>1.7809005965729752</v>
      </c>
      <c r="BI55" s="11">
        <f t="shared" si="26"/>
        <v>1.798709602538705</v>
      </c>
      <c r="BJ55" s="11">
        <f t="shared" si="2"/>
        <v>1.8166966985640922</v>
      </c>
      <c r="BK55" s="11">
        <f t="shared" si="3"/>
        <v>1.8348636655497332</v>
      </c>
      <c r="BL55" s="11">
        <f t="shared" si="4"/>
        <v>1.8532123022052305</v>
      </c>
      <c r="BM55" s="11">
        <f t="shared" si="5"/>
        <v>1.8717444252272828</v>
      </c>
      <c r="BN55" s="11">
        <f t="shared" si="6"/>
        <v>1.8904618694795556</v>
      </c>
      <c r="BO55" s="11">
        <f t="shared" si="7"/>
        <v>1.9093664881743513</v>
      </c>
      <c r="BP55" s="11">
        <f t="shared" si="8"/>
        <v>1.9284601530560948</v>
      </c>
      <c r="BQ55" s="11">
        <f t="shared" si="9"/>
        <v>1.9477447545866557</v>
      </c>
      <c r="BR55" s="11">
        <f t="shared" si="10"/>
        <v>1.9672222021325223</v>
      </c>
      <c r="BS55" s="11">
        <f t="shared" si="11"/>
        <v>1.9868944241538475</v>
      </c>
      <c r="BT55" s="11">
        <f t="shared" si="12"/>
        <v>2.006763368395386</v>
      </c>
    </row>
    <row r="56" spans="2:72">
      <c r="B56" s="11">
        <v>1</v>
      </c>
      <c r="C56" s="11">
        <f t="shared" si="21"/>
        <v>1.01</v>
      </c>
      <c r="D56" s="11">
        <f t="shared" si="26"/>
        <v>1.0201</v>
      </c>
      <c r="E56" s="11">
        <f t="shared" si="26"/>
        <v>1.0303009999999999</v>
      </c>
      <c r="F56" s="11">
        <f t="shared" si="26"/>
        <v>1.04060401</v>
      </c>
      <c r="G56" s="11">
        <f t="shared" si="26"/>
        <v>1.0510100500999999</v>
      </c>
      <c r="H56" s="11">
        <f t="shared" si="26"/>
        <v>1.0615201506009999</v>
      </c>
      <c r="I56" s="11">
        <f t="shared" si="26"/>
        <v>1.0721353521070098</v>
      </c>
      <c r="J56" s="12">
        <f t="shared" si="26"/>
        <v>1.08285670562808</v>
      </c>
      <c r="K56" s="11">
        <f t="shared" si="26"/>
        <v>1.0936852726843609</v>
      </c>
      <c r="L56" s="11">
        <f t="shared" si="26"/>
        <v>1.1046221254112045</v>
      </c>
      <c r="M56" s="11">
        <f t="shared" si="26"/>
        <v>1.1156683466653166</v>
      </c>
      <c r="N56" s="11">
        <f t="shared" si="26"/>
        <v>1.1268250301319698</v>
      </c>
      <c r="O56" s="11">
        <f t="shared" si="26"/>
        <v>1.1380932804332895</v>
      </c>
      <c r="P56" s="11">
        <f t="shared" si="26"/>
        <v>1.1494742132376223</v>
      </c>
      <c r="Q56" s="11">
        <f t="shared" si="26"/>
        <v>1.1609689553699987</v>
      </c>
      <c r="R56" s="11">
        <f t="shared" si="26"/>
        <v>1.1725786449236986</v>
      </c>
      <c r="S56" s="11">
        <f t="shared" si="26"/>
        <v>1.1843044313729356</v>
      </c>
      <c r="T56" s="11">
        <f t="shared" si="26"/>
        <v>1.196147475686665</v>
      </c>
      <c r="U56" s="11">
        <f t="shared" si="26"/>
        <v>1.2081089504435316</v>
      </c>
      <c r="V56" s="11">
        <f t="shared" si="26"/>
        <v>1.220190039947967</v>
      </c>
      <c r="W56" s="11">
        <f t="shared" si="26"/>
        <v>1.2323919403474468</v>
      </c>
      <c r="X56" s="11">
        <f t="shared" si="26"/>
        <v>1.2447158597509214</v>
      </c>
      <c r="Y56" s="11">
        <f t="shared" si="26"/>
        <v>1.2571630183484306</v>
      </c>
      <c r="Z56" s="11">
        <f t="shared" si="26"/>
        <v>1.269734648531915</v>
      </c>
      <c r="AA56" s="11">
        <f t="shared" si="26"/>
        <v>1.282431995017234</v>
      </c>
      <c r="AB56" s="11">
        <f t="shared" si="26"/>
        <v>1.2952563149674063</v>
      </c>
      <c r="AC56" s="11">
        <f t="shared" si="26"/>
        <v>1.3082088781170804</v>
      </c>
      <c r="AD56" s="11">
        <f t="shared" si="26"/>
        <v>1.3212909668982513</v>
      </c>
      <c r="AE56" s="11">
        <f t="shared" si="26"/>
        <v>1.3345038765672339</v>
      </c>
      <c r="AF56" s="11">
        <f t="shared" si="26"/>
        <v>1.3478489153329063</v>
      </c>
      <c r="AG56" s="11">
        <f t="shared" si="26"/>
        <v>1.3613274044862353</v>
      </c>
      <c r="AH56" s="11">
        <f t="shared" si="26"/>
        <v>1.3749406785310978</v>
      </c>
      <c r="AI56" s="11">
        <f t="shared" si="26"/>
        <v>1.3886900853164088</v>
      </c>
      <c r="AJ56" s="11">
        <f t="shared" si="26"/>
        <v>1.4025769861695729</v>
      </c>
      <c r="AK56" s="11">
        <f t="shared" si="26"/>
        <v>1.4166027560312686</v>
      </c>
      <c r="AL56" s="11">
        <f t="shared" si="26"/>
        <v>1.4307687835915812</v>
      </c>
      <c r="AM56" s="11">
        <f t="shared" si="26"/>
        <v>1.4450764714274971</v>
      </c>
      <c r="AN56" s="11">
        <f t="shared" si="26"/>
        <v>1.4595272361417722</v>
      </c>
      <c r="AO56" s="11">
        <f t="shared" si="26"/>
        <v>1.4741225085031899</v>
      </c>
      <c r="AP56" s="11">
        <f t="shared" si="26"/>
        <v>1.4888637335882218</v>
      </c>
      <c r="AQ56" s="11">
        <f t="shared" si="26"/>
        <v>1.5037523709241041</v>
      </c>
      <c r="AR56" s="11">
        <f t="shared" si="26"/>
        <v>1.5187898946333451</v>
      </c>
      <c r="AS56" s="11">
        <f t="shared" si="26"/>
        <v>1.5339777935796786</v>
      </c>
      <c r="AT56" s="11">
        <f t="shared" si="26"/>
        <v>1.5493175715154754</v>
      </c>
      <c r="AU56" s="11">
        <f t="shared" si="26"/>
        <v>1.5648107472306303</v>
      </c>
      <c r="AV56" s="11">
        <f t="shared" si="26"/>
        <v>1.5804588547029366</v>
      </c>
      <c r="AW56" s="11">
        <f t="shared" si="26"/>
        <v>1.5962634432499661</v>
      </c>
      <c r="AX56" s="11">
        <f t="shared" si="26"/>
        <v>1.6122260776824657</v>
      </c>
      <c r="AY56" s="11">
        <f t="shared" si="26"/>
        <v>1.6283483384592905</v>
      </c>
      <c r="AZ56" s="11">
        <f t="shared" si="26"/>
        <v>1.6446318218438833</v>
      </c>
      <c r="BA56" s="11">
        <f t="shared" si="26"/>
        <v>1.6610781400623222</v>
      </c>
      <c r="BB56" s="11">
        <f t="shared" si="26"/>
        <v>1.6776889214629456</v>
      </c>
      <c r="BC56" s="11">
        <f t="shared" si="26"/>
        <v>1.694465810677575</v>
      </c>
      <c r="BD56" s="11">
        <f t="shared" si="26"/>
        <v>1.7114104687843508</v>
      </c>
      <c r="BE56" s="11">
        <f t="shared" si="26"/>
        <v>1.7285245734721943</v>
      </c>
      <c r="BF56" s="11">
        <f t="shared" si="26"/>
        <v>1.7458098192069162</v>
      </c>
      <c r="BG56" s="11">
        <f t="shared" si="26"/>
        <v>1.7632679173989854</v>
      </c>
      <c r="BH56" s="11">
        <f t="shared" si="26"/>
        <v>1.7809005965729752</v>
      </c>
      <c r="BI56" s="11">
        <f t="shared" si="26"/>
        <v>1.798709602538705</v>
      </c>
      <c r="BJ56" s="11">
        <f t="shared" si="2"/>
        <v>1.8166966985640922</v>
      </c>
      <c r="BK56" s="11">
        <f t="shared" si="3"/>
        <v>1.8348636655497332</v>
      </c>
      <c r="BL56" s="11">
        <f t="shared" si="4"/>
        <v>1.8532123022052305</v>
      </c>
      <c r="BM56" s="11">
        <f t="shared" si="5"/>
        <v>1.8717444252272828</v>
      </c>
      <c r="BN56" s="11">
        <f t="shared" si="6"/>
        <v>1.8904618694795556</v>
      </c>
      <c r="BO56" s="11">
        <f t="shared" si="7"/>
        <v>1.9093664881743513</v>
      </c>
      <c r="BP56" s="11">
        <f t="shared" si="8"/>
        <v>1.9284601530560948</v>
      </c>
      <c r="BQ56" s="11">
        <f t="shared" si="9"/>
        <v>1.9477447545866557</v>
      </c>
      <c r="BR56" s="11">
        <f t="shared" si="10"/>
        <v>1.9672222021325223</v>
      </c>
      <c r="BS56" s="11">
        <f t="shared" si="11"/>
        <v>1.9868944241538475</v>
      </c>
      <c r="BT56" s="11">
        <f t="shared" si="12"/>
        <v>2.006763368395386</v>
      </c>
    </row>
    <row r="57" spans="2:72">
      <c r="B57" s="11">
        <v>1</v>
      </c>
      <c r="C57" s="11">
        <f t="shared" si="21"/>
        <v>1.01</v>
      </c>
      <c r="D57" s="11">
        <f t="shared" si="26"/>
        <v>1.0201</v>
      </c>
      <c r="E57" s="11">
        <f t="shared" si="26"/>
        <v>1.0303009999999999</v>
      </c>
      <c r="F57" s="11">
        <f t="shared" si="26"/>
        <v>1.04060401</v>
      </c>
      <c r="G57" s="11">
        <f t="shared" si="26"/>
        <v>1.0510100500999999</v>
      </c>
      <c r="H57" s="11">
        <f t="shared" si="26"/>
        <v>1.0615201506009999</v>
      </c>
      <c r="I57" s="11">
        <f t="shared" si="26"/>
        <v>1.0721353521070098</v>
      </c>
      <c r="J57" s="12">
        <f t="shared" si="26"/>
        <v>1.08285670562808</v>
      </c>
      <c r="K57" s="11">
        <f t="shared" si="26"/>
        <v>1.0936852726843609</v>
      </c>
      <c r="L57" s="11">
        <f t="shared" si="26"/>
        <v>1.1046221254112045</v>
      </c>
      <c r="M57" s="11">
        <f t="shared" si="26"/>
        <v>1.1156683466653166</v>
      </c>
      <c r="N57" s="11">
        <f t="shared" si="26"/>
        <v>1.1268250301319698</v>
      </c>
      <c r="O57" s="11">
        <f t="shared" si="26"/>
        <v>1.1380932804332895</v>
      </c>
      <c r="P57" s="11">
        <f t="shared" si="26"/>
        <v>1.1494742132376223</v>
      </c>
      <c r="Q57" s="11">
        <f t="shared" si="26"/>
        <v>1.1609689553699987</v>
      </c>
      <c r="R57" s="11">
        <f t="shared" si="26"/>
        <v>1.1725786449236986</v>
      </c>
      <c r="S57" s="11">
        <f t="shared" si="26"/>
        <v>1.1843044313729356</v>
      </c>
      <c r="T57" s="11">
        <f t="shared" si="26"/>
        <v>1.196147475686665</v>
      </c>
      <c r="U57" s="11">
        <f t="shared" si="26"/>
        <v>1.2081089504435316</v>
      </c>
      <c r="V57" s="11">
        <f t="shared" si="26"/>
        <v>1.220190039947967</v>
      </c>
      <c r="W57" s="11">
        <f t="shared" si="26"/>
        <v>1.2323919403474468</v>
      </c>
      <c r="X57" s="11">
        <f t="shared" si="26"/>
        <v>1.2447158597509214</v>
      </c>
      <c r="Y57" s="11">
        <f t="shared" si="26"/>
        <v>1.2571630183484306</v>
      </c>
      <c r="Z57" s="11">
        <f t="shared" si="26"/>
        <v>1.269734648531915</v>
      </c>
      <c r="AA57" s="11">
        <f t="shared" si="26"/>
        <v>1.282431995017234</v>
      </c>
      <c r="AB57" s="11">
        <f t="shared" si="26"/>
        <v>1.2952563149674063</v>
      </c>
      <c r="AC57" s="11">
        <f t="shared" si="26"/>
        <v>1.3082088781170804</v>
      </c>
      <c r="AD57" s="11">
        <f t="shared" si="26"/>
        <v>1.3212909668982513</v>
      </c>
      <c r="AE57" s="11">
        <f t="shared" si="26"/>
        <v>1.3345038765672339</v>
      </c>
      <c r="AF57" s="11">
        <f t="shared" si="26"/>
        <v>1.3478489153329063</v>
      </c>
      <c r="AG57" s="11">
        <f t="shared" si="26"/>
        <v>1.3613274044862353</v>
      </c>
      <c r="AH57" s="11">
        <f t="shared" si="26"/>
        <v>1.3749406785310978</v>
      </c>
      <c r="AI57" s="11">
        <f t="shared" si="26"/>
        <v>1.3886900853164088</v>
      </c>
      <c r="AJ57" s="11">
        <f t="shared" si="26"/>
        <v>1.4025769861695729</v>
      </c>
      <c r="AK57" s="11">
        <f t="shared" si="26"/>
        <v>1.4166027560312686</v>
      </c>
      <c r="AL57" s="11">
        <f t="shared" si="26"/>
        <v>1.4307687835915812</v>
      </c>
      <c r="AM57" s="11">
        <f t="shared" si="26"/>
        <v>1.4450764714274971</v>
      </c>
      <c r="AN57" s="11">
        <f t="shared" si="26"/>
        <v>1.4595272361417722</v>
      </c>
      <c r="AO57" s="11">
        <f t="shared" si="26"/>
        <v>1.4741225085031899</v>
      </c>
      <c r="AP57" s="11">
        <f t="shared" si="26"/>
        <v>1.4888637335882218</v>
      </c>
      <c r="AQ57" s="11">
        <f t="shared" si="26"/>
        <v>1.5037523709241041</v>
      </c>
      <c r="AR57" s="11">
        <f t="shared" si="26"/>
        <v>1.5187898946333451</v>
      </c>
      <c r="AS57" s="11">
        <f t="shared" si="26"/>
        <v>1.5339777935796786</v>
      </c>
      <c r="AT57" s="11">
        <f t="shared" si="26"/>
        <v>1.5493175715154754</v>
      </c>
      <c r="AU57" s="11">
        <f t="shared" si="26"/>
        <v>1.5648107472306303</v>
      </c>
      <c r="AV57" s="11">
        <f t="shared" si="26"/>
        <v>1.5804588547029366</v>
      </c>
      <c r="AW57" s="11">
        <f t="shared" si="26"/>
        <v>1.5962634432499661</v>
      </c>
      <c r="AX57" s="11">
        <f t="shared" si="26"/>
        <v>1.6122260776824657</v>
      </c>
      <c r="AY57" s="11">
        <f t="shared" si="26"/>
        <v>1.6283483384592905</v>
      </c>
      <c r="AZ57" s="11">
        <f t="shared" si="26"/>
        <v>1.6446318218438833</v>
      </c>
      <c r="BA57" s="11">
        <f t="shared" si="26"/>
        <v>1.6610781400623222</v>
      </c>
      <c r="BB57" s="11">
        <f t="shared" si="26"/>
        <v>1.6776889214629456</v>
      </c>
      <c r="BC57" s="11">
        <f t="shared" si="26"/>
        <v>1.694465810677575</v>
      </c>
      <c r="BD57" s="11">
        <f t="shared" si="26"/>
        <v>1.7114104687843508</v>
      </c>
      <c r="BE57" s="11">
        <f t="shared" si="26"/>
        <v>1.7285245734721943</v>
      </c>
      <c r="BF57" s="11">
        <f t="shared" si="26"/>
        <v>1.7458098192069162</v>
      </c>
      <c r="BG57" s="11">
        <f t="shared" si="26"/>
        <v>1.7632679173989854</v>
      </c>
      <c r="BH57" s="11">
        <f t="shared" si="26"/>
        <v>1.7809005965729752</v>
      </c>
      <c r="BI57" s="11">
        <f t="shared" si="26"/>
        <v>1.798709602538705</v>
      </c>
      <c r="BJ57" s="11">
        <f t="shared" si="2"/>
        <v>1.8166966985640922</v>
      </c>
      <c r="BK57" s="11">
        <f t="shared" si="3"/>
        <v>1.8348636655497332</v>
      </c>
      <c r="BL57" s="11">
        <f t="shared" si="4"/>
        <v>1.8532123022052305</v>
      </c>
      <c r="BM57" s="11">
        <f t="shared" si="5"/>
        <v>1.8717444252272828</v>
      </c>
      <c r="BN57" s="11">
        <f t="shared" si="6"/>
        <v>1.8904618694795556</v>
      </c>
      <c r="BO57" s="11">
        <f t="shared" si="7"/>
        <v>1.9093664881743513</v>
      </c>
      <c r="BP57" s="11">
        <f t="shared" si="8"/>
        <v>1.9284601530560948</v>
      </c>
      <c r="BQ57" s="11">
        <f t="shared" si="9"/>
        <v>1.9477447545866557</v>
      </c>
      <c r="BR57" s="11">
        <f t="shared" si="10"/>
        <v>1.9672222021325223</v>
      </c>
      <c r="BS57" s="11">
        <f t="shared" si="11"/>
        <v>1.9868944241538475</v>
      </c>
      <c r="BT57" s="11">
        <f t="shared" si="12"/>
        <v>2.006763368395386</v>
      </c>
    </row>
    <row r="58" spans="2:72">
      <c r="B58" s="11">
        <v>1</v>
      </c>
      <c r="C58" s="11">
        <f t="shared" si="21"/>
        <v>1.01</v>
      </c>
      <c r="D58" s="11">
        <f t="shared" si="26"/>
        <v>1.0201</v>
      </c>
      <c r="E58" s="11">
        <f t="shared" si="26"/>
        <v>1.0303009999999999</v>
      </c>
      <c r="F58" s="11">
        <f t="shared" si="26"/>
        <v>1.04060401</v>
      </c>
      <c r="G58" s="11">
        <f t="shared" si="26"/>
        <v>1.0510100500999999</v>
      </c>
      <c r="H58" s="11">
        <f t="shared" si="26"/>
        <v>1.0615201506009999</v>
      </c>
      <c r="I58" s="11">
        <f t="shared" si="26"/>
        <v>1.0721353521070098</v>
      </c>
      <c r="J58" s="12">
        <f t="shared" si="26"/>
        <v>1.08285670562808</v>
      </c>
      <c r="K58" s="11">
        <f t="shared" si="26"/>
        <v>1.0936852726843609</v>
      </c>
      <c r="L58" s="11">
        <f t="shared" si="26"/>
        <v>1.1046221254112045</v>
      </c>
      <c r="M58" s="11">
        <f t="shared" si="26"/>
        <v>1.1156683466653166</v>
      </c>
      <c r="N58" s="11">
        <f t="shared" si="26"/>
        <v>1.1268250301319698</v>
      </c>
      <c r="O58" s="11">
        <f t="shared" si="26"/>
        <v>1.1380932804332895</v>
      </c>
      <c r="P58" s="11">
        <f t="shared" si="26"/>
        <v>1.1494742132376223</v>
      </c>
      <c r="Q58" s="11">
        <f t="shared" si="26"/>
        <v>1.1609689553699987</v>
      </c>
      <c r="R58" s="11">
        <f t="shared" si="26"/>
        <v>1.1725786449236986</v>
      </c>
      <c r="S58" s="11">
        <f t="shared" si="26"/>
        <v>1.1843044313729356</v>
      </c>
      <c r="T58" s="11">
        <f t="shared" si="26"/>
        <v>1.196147475686665</v>
      </c>
      <c r="U58" s="11">
        <f t="shared" si="26"/>
        <v>1.2081089504435316</v>
      </c>
      <c r="V58" s="11">
        <f t="shared" si="26"/>
        <v>1.220190039947967</v>
      </c>
      <c r="W58" s="11">
        <f t="shared" si="26"/>
        <v>1.2323919403474468</v>
      </c>
      <c r="X58" s="11">
        <f t="shared" si="26"/>
        <v>1.2447158597509214</v>
      </c>
      <c r="Y58" s="11">
        <f t="shared" si="26"/>
        <v>1.2571630183484306</v>
      </c>
      <c r="Z58" s="11">
        <f t="shared" si="26"/>
        <v>1.269734648531915</v>
      </c>
      <c r="AA58" s="11">
        <f t="shared" si="26"/>
        <v>1.282431995017234</v>
      </c>
      <c r="AB58" s="11">
        <f t="shared" ref="D58:BI62" si="27">AA58*1.01</f>
        <v>1.2952563149674063</v>
      </c>
      <c r="AC58" s="11">
        <f t="shared" si="27"/>
        <v>1.3082088781170804</v>
      </c>
      <c r="AD58" s="11">
        <f t="shared" si="27"/>
        <v>1.3212909668982513</v>
      </c>
      <c r="AE58" s="11">
        <f t="shared" si="27"/>
        <v>1.3345038765672339</v>
      </c>
      <c r="AF58" s="11">
        <f t="shared" si="27"/>
        <v>1.3478489153329063</v>
      </c>
      <c r="AG58" s="11">
        <f t="shared" si="27"/>
        <v>1.3613274044862353</v>
      </c>
      <c r="AH58" s="11">
        <f t="shared" si="27"/>
        <v>1.3749406785310978</v>
      </c>
      <c r="AI58" s="11">
        <f t="shared" si="27"/>
        <v>1.3886900853164088</v>
      </c>
      <c r="AJ58" s="11">
        <f t="shared" si="27"/>
        <v>1.4025769861695729</v>
      </c>
      <c r="AK58" s="11">
        <f t="shared" si="27"/>
        <v>1.4166027560312686</v>
      </c>
      <c r="AL58" s="11">
        <f t="shared" si="27"/>
        <v>1.4307687835915812</v>
      </c>
      <c r="AM58" s="11">
        <f t="shared" si="27"/>
        <v>1.4450764714274971</v>
      </c>
      <c r="AN58" s="11">
        <f t="shared" si="27"/>
        <v>1.4595272361417722</v>
      </c>
      <c r="AO58" s="11">
        <f t="shared" si="27"/>
        <v>1.4741225085031899</v>
      </c>
      <c r="AP58" s="11">
        <f t="shared" si="27"/>
        <v>1.4888637335882218</v>
      </c>
      <c r="AQ58" s="11">
        <f t="shared" si="27"/>
        <v>1.5037523709241041</v>
      </c>
      <c r="AR58" s="11">
        <f t="shared" si="27"/>
        <v>1.5187898946333451</v>
      </c>
      <c r="AS58" s="11">
        <f t="shared" si="27"/>
        <v>1.5339777935796786</v>
      </c>
      <c r="AT58" s="11">
        <f t="shared" si="27"/>
        <v>1.5493175715154754</v>
      </c>
      <c r="AU58" s="11">
        <f t="shared" si="27"/>
        <v>1.5648107472306303</v>
      </c>
      <c r="AV58" s="11">
        <f t="shared" si="27"/>
        <v>1.5804588547029366</v>
      </c>
      <c r="AW58" s="11">
        <f t="shared" si="27"/>
        <v>1.5962634432499661</v>
      </c>
      <c r="AX58" s="11">
        <f t="shared" si="27"/>
        <v>1.6122260776824657</v>
      </c>
      <c r="AY58" s="11">
        <f t="shared" si="27"/>
        <v>1.6283483384592905</v>
      </c>
      <c r="AZ58" s="11">
        <f t="shared" si="27"/>
        <v>1.6446318218438833</v>
      </c>
      <c r="BA58" s="11">
        <f t="shared" si="27"/>
        <v>1.6610781400623222</v>
      </c>
      <c r="BB58" s="11">
        <f t="shared" si="27"/>
        <v>1.6776889214629456</v>
      </c>
      <c r="BC58" s="11">
        <f t="shared" si="27"/>
        <v>1.694465810677575</v>
      </c>
      <c r="BD58" s="11">
        <f t="shared" si="27"/>
        <v>1.7114104687843508</v>
      </c>
      <c r="BE58" s="11">
        <f t="shared" si="27"/>
        <v>1.7285245734721943</v>
      </c>
      <c r="BF58" s="11">
        <f t="shared" si="27"/>
        <v>1.7458098192069162</v>
      </c>
      <c r="BG58" s="11">
        <f t="shared" si="27"/>
        <v>1.7632679173989854</v>
      </c>
      <c r="BH58" s="11">
        <f t="shared" si="27"/>
        <v>1.7809005965729752</v>
      </c>
      <c r="BI58" s="11">
        <f t="shared" si="27"/>
        <v>1.798709602538705</v>
      </c>
      <c r="BJ58" s="11">
        <f t="shared" si="2"/>
        <v>1.8166966985640922</v>
      </c>
      <c r="BK58" s="11">
        <f t="shared" si="3"/>
        <v>1.8348636655497332</v>
      </c>
      <c r="BL58" s="11">
        <f t="shared" si="4"/>
        <v>1.8532123022052305</v>
      </c>
      <c r="BM58" s="11">
        <f t="shared" si="5"/>
        <v>1.8717444252272828</v>
      </c>
      <c r="BN58" s="11">
        <f t="shared" si="6"/>
        <v>1.8904618694795556</v>
      </c>
      <c r="BO58" s="11">
        <f t="shared" si="7"/>
        <v>1.9093664881743513</v>
      </c>
      <c r="BP58" s="11">
        <f t="shared" si="8"/>
        <v>1.9284601530560948</v>
      </c>
      <c r="BQ58" s="11">
        <f t="shared" si="9"/>
        <v>1.9477447545866557</v>
      </c>
      <c r="BR58" s="11">
        <f t="shared" si="10"/>
        <v>1.9672222021325223</v>
      </c>
      <c r="BS58" s="11">
        <f t="shared" si="11"/>
        <v>1.9868944241538475</v>
      </c>
      <c r="BT58" s="11">
        <f t="shared" si="12"/>
        <v>2.006763368395386</v>
      </c>
    </row>
    <row r="59" spans="2:72">
      <c r="B59" s="11">
        <v>1</v>
      </c>
      <c r="C59" s="11">
        <f t="shared" si="21"/>
        <v>1.01</v>
      </c>
      <c r="D59" s="11">
        <f t="shared" si="27"/>
        <v>1.0201</v>
      </c>
      <c r="E59" s="11">
        <f t="shared" si="27"/>
        <v>1.0303009999999999</v>
      </c>
      <c r="F59" s="11">
        <f t="shared" si="27"/>
        <v>1.04060401</v>
      </c>
      <c r="G59" s="11">
        <f t="shared" si="27"/>
        <v>1.0510100500999999</v>
      </c>
      <c r="H59" s="11">
        <f t="shared" si="27"/>
        <v>1.0615201506009999</v>
      </c>
      <c r="I59" s="11">
        <f t="shared" si="27"/>
        <v>1.0721353521070098</v>
      </c>
      <c r="J59" s="12">
        <f t="shared" si="27"/>
        <v>1.08285670562808</v>
      </c>
      <c r="K59" s="11">
        <f t="shared" si="27"/>
        <v>1.0936852726843609</v>
      </c>
      <c r="L59" s="11">
        <f t="shared" si="27"/>
        <v>1.1046221254112045</v>
      </c>
      <c r="M59" s="11">
        <f t="shared" si="27"/>
        <v>1.1156683466653166</v>
      </c>
      <c r="N59" s="11">
        <f t="shared" si="27"/>
        <v>1.1268250301319698</v>
      </c>
      <c r="O59" s="11">
        <f t="shared" si="27"/>
        <v>1.1380932804332895</v>
      </c>
      <c r="P59" s="11">
        <f t="shared" si="27"/>
        <v>1.1494742132376223</v>
      </c>
      <c r="Q59" s="11">
        <f t="shared" si="27"/>
        <v>1.1609689553699987</v>
      </c>
      <c r="R59" s="11">
        <f t="shared" si="27"/>
        <v>1.1725786449236986</v>
      </c>
      <c r="S59" s="11">
        <f t="shared" si="27"/>
        <v>1.1843044313729356</v>
      </c>
      <c r="T59" s="11">
        <f t="shared" si="27"/>
        <v>1.196147475686665</v>
      </c>
      <c r="U59" s="11">
        <f t="shared" si="27"/>
        <v>1.2081089504435316</v>
      </c>
      <c r="V59" s="11">
        <f t="shared" si="27"/>
        <v>1.220190039947967</v>
      </c>
      <c r="W59" s="11">
        <f t="shared" si="27"/>
        <v>1.2323919403474468</v>
      </c>
      <c r="X59" s="11">
        <f t="shared" si="27"/>
        <v>1.2447158597509214</v>
      </c>
      <c r="Y59" s="11">
        <f t="shared" si="27"/>
        <v>1.2571630183484306</v>
      </c>
      <c r="Z59" s="11">
        <f t="shared" si="27"/>
        <v>1.269734648531915</v>
      </c>
      <c r="AA59" s="11">
        <f t="shared" si="27"/>
        <v>1.282431995017234</v>
      </c>
      <c r="AB59" s="11">
        <f t="shared" si="27"/>
        <v>1.2952563149674063</v>
      </c>
      <c r="AC59" s="11">
        <f t="shared" si="27"/>
        <v>1.3082088781170804</v>
      </c>
      <c r="AD59" s="11">
        <f t="shared" si="27"/>
        <v>1.3212909668982513</v>
      </c>
      <c r="AE59" s="11">
        <f t="shared" si="27"/>
        <v>1.3345038765672339</v>
      </c>
      <c r="AF59" s="11">
        <f t="shared" si="27"/>
        <v>1.3478489153329063</v>
      </c>
      <c r="AG59" s="11">
        <f t="shared" si="27"/>
        <v>1.3613274044862353</v>
      </c>
      <c r="AH59" s="11">
        <f t="shared" si="27"/>
        <v>1.3749406785310978</v>
      </c>
      <c r="AI59" s="11">
        <f t="shared" si="27"/>
        <v>1.3886900853164088</v>
      </c>
      <c r="AJ59" s="11">
        <f t="shared" si="27"/>
        <v>1.4025769861695729</v>
      </c>
      <c r="AK59" s="11">
        <f t="shared" si="27"/>
        <v>1.4166027560312686</v>
      </c>
      <c r="AL59" s="11">
        <f t="shared" si="27"/>
        <v>1.4307687835915812</v>
      </c>
      <c r="AM59" s="11">
        <f t="shared" si="27"/>
        <v>1.4450764714274971</v>
      </c>
      <c r="AN59" s="11">
        <f t="shared" si="27"/>
        <v>1.4595272361417722</v>
      </c>
      <c r="AO59" s="11">
        <f t="shared" si="27"/>
        <v>1.4741225085031899</v>
      </c>
      <c r="AP59" s="11">
        <f t="shared" si="27"/>
        <v>1.4888637335882218</v>
      </c>
      <c r="AQ59" s="11">
        <f t="shared" si="27"/>
        <v>1.5037523709241041</v>
      </c>
      <c r="AR59" s="11">
        <f t="shared" si="27"/>
        <v>1.5187898946333451</v>
      </c>
      <c r="AS59" s="11">
        <f t="shared" si="27"/>
        <v>1.5339777935796786</v>
      </c>
      <c r="AT59" s="11">
        <f t="shared" si="27"/>
        <v>1.5493175715154754</v>
      </c>
      <c r="AU59" s="11">
        <f t="shared" si="27"/>
        <v>1.5648107472306303</v>
      </c>
      <c r="AV59" s="11">
        <f t="shared" si="27"/>
        <v>1.5804588547029366</v>
      </c>
      <c r="AW59" s="11">
        <f t="shared" si="27"/>
        <v>1.5962634432499661</v>
      </c>
      <c r="AX59" s="11">
        <f t="shared" si="27"/>
        <v>1.6122260776824657</v>
      </c>
      <c r="AY59" s="11">
        <f t="shared" si="27"/>
        <v>1.6283483384592905</v>
      </c>
      <c r="AZ59" s="11">
        <f t="shared" si="27"/>
        <v>1.6446318218438833</v>
      </c>
      <c r="BA59" s="11">
        <f t="shared" si="27"/>
        <v>1.6610781400623222</v>
      </c>
      <c r="BB59" s="11">
        <f t="shared" si="27"/>
        <v>1.6776889214629456</v>
      </c>
      <c r="BC59" s="11">
        <f t="shared" si="27"/>
        <v>1.694465810677575</v>
      </c>
      <c r="BD59" s="11">
        <f t="shared" si="27"/>
        <v>1.7114104687843508</v>
      </c>
      <c r="BE59" s="11">
        <f t="shared" si="27"/>
        <v>1.7285245734721943</v>
      </c>
      <c r="BF59" s="11">
        <f t="shared" si="27"/>
        <v>1.7458098192069162</v>
      </c>
      <c r="BG59" s="11">
        <f t="shared" si="27"/>
        <v>1.7632679173989854</v>
      </c>
      <c r="BH59" s="11">
        <f t="shared" si="27"/>
        <v>1.7809005965729752</v>
      </c>
      <c r="BI59" s="11">
        <f t="shared" si="27"/>
        <v>1.798709602538705</v>
      </c>
      <c r="BJ59" s="11">
        <f t="shared" si="2"/>
        <v>1.8166966985640922</v>
      </c>
      <c r="BK59" s="11">
        <f t="shared" si="3"/>
        <v>1.8348636655497332</v>
      </c>
      <c r="BL59" s="11">
        <f t="shared" si="4"/>
        <v>1.8532123022052305</v>
      </c>
      <c r="BM59" s="11">
        <f t="shared" si="5"/>
        <v>1.8717444252272828</v>
      </c>
      <c r="BN59" s="11">
        <f t="shared" si="6"/>
        <v>1.8904618694795556</v>
      </c>
      <c r="BO59" s="11">
        <f t="shared" si="7"/>
        <v>1.9093664881743513</v>
      </c>
      <c r="BP59" s="11">
        <f t="shared" si="8"/>
        <v>1.9284601530560948</v>
      </c>
      <c r="BQ59" s="11">
        <f t="shared" si="9"/>
        <v>1.9477447545866557</v>
      </c>
      <c r="BR59" s="11">
        <f t="shared" si="10"/>
        <v>1.9672222021325223</v>
      </c>
      <c r="BS59" s="11">
        <f t="shared" si="11"/>
        <v>1.9868944241538475</v>
      </c>
      <c r="BT59" s="11">
        <f t="shared" si="12"/>
        <v>2.006763368395386</v>
      </c>
    </row>
    <row r="60" spans="2:72">
      <c r="B60" s="11">
        <v>1</v>
      </c>
      <c r="C60" s="11">
        <f t="shared" si="21"/>
        <v>1.01</v>
      </c>
      <c r="D60" s="11">
        <f t="shared" si="27"/>
        <v>1.0201</v>
      </c>
      <c r="E60" s="11">
        <f t="shared" si="27"/>
        <v>1.0303009999999999</v>
      </c>
      <c r="F60" s="11">
        <f t="shared" si="27"/>
        <v>1.04060401</v>
      </c>
      <c r="G60" s="11">
        <f t="shared" si="27"/>
        <v>1.0510100500999999</v>
      </c>
      <c r="H60" s="11">
        <f t="shared" si="27"/>
        <v>1.0615201506009999</v>
      </c>
      <c r="I60" s="11">
        <f t="shared" si="27"/>
        <v>1.0721353521070098</v>
      </c>
      <c r="J60" s="12">
        <f t="shared" si="27"/>
        <v>1.08285670562808</v>
      </c>
      <c r="K60" s="11">
        <f t="shared" si="27"/>
        <v>1.0936852726843609</v>
      </c>
      <c r="L60" s="11">
        <f t="shared" si="27"/>
        <v>1.1046221254112045</v>
      </c>
      <c r="M60" s="11">
        <f t="shared" si="27"/>
        <v>1.1156683466653166</v>
      </c>
      <c r="N60" s="11">
        <f t="shared" si="27"/>
        <v>1.1268250301319698</v>
      </c>
      <c r="O60" s="11">
        <f t="shared" si="27"/>
        <v>1.1380932804332895</v>
      </c>
      <c r="P60" s="11">
        <f t="shared" si="27"/>
        <v>1.1494742132376223</v>
      </c>
      <c r="Q60" s="11">
        <f t="shared" si="27"/>
        <v>1.1609689553699987</v>
      </c>
      <c r="R60" s="11">
        <f t="shared" si="27"/>
        <v>1.1725786449236986</v>
      </c>
      <c r="S60" s="11">
        <f t="shared" si="27"/>
        <v>1.1843044313729356</v>
      </c>
      <c r="T60" s="11">
        <f t="shared" si="27"/>
        <v>1.196147475686665</v>
      </c>
      <c r="U60" s="11">
        <f t="shared" si="27"/>
        <v>1.2081089504435316</v>
      </c>
      <c r="V60" s="11">
        <f t="shared" si="27"/>
        <v>1.220190039947967</v>
      </c>
      <c r="W60" s="11">
        <f t="shared" si="27"/>
        <v>1.2323919403474468</v>
      </c>
      <c r="X60" s="11">
        <f t="shared" si="27"/>
        <v>1.2447158597509214</v>
      </c>
      <c r="Y60" s="11">
        <f t="shared" si="27"/>
        <v>1.2571630183484306</v>
      </c>
      <c r="Z60" s="11">
        <f t="shared" si="27"/>
        <v>1.269734648531915</v>
      </c>
      <c r="AA60" s="11">
        <f t="shared" si="27"/>
        <v>1.282431995017234</v>
      </c>
      <c r="AB60" s="11">
        <f t="shared" si="27"/>
        <v>1.2952563149674063</v>
      </c>
      <c r="AC60" s="11">
        <f t="shared" si="27"/>
        <v>1.3082088781170804</v>
      </c>
      <c r="AD60" s="11">
        <f t="shared" si="27"/>
        <v>1.3212909668982513</v>
      </c>
      <c r="AE60" s="11">
        <f t="shared" si="27"/>
        <v>1.3345038765672339</v>
      </c>
      <c r="AF60" s="11">
        <f t="shared" si="27"/>
        <v>1.3478489153329063</v>
      </c>
      <c r="AG60" s="11">
        <f t="shared" si="27"/>
        <v>1.3613274044862353</v>
      </c>
      <c r="AH60" s="11">
        <f t="shared" si="27"/>
        <v>1.3749406785310978</v>
      </c>
      <c r="AI60" s="11">
        <f t="shared" si="27"/>
        <v>1.3886900853164088</v>
      </c>
      <c r="AJ60" s="11">
        <f t="shared" si="27"/>
        <v>1.4025769861695729</v>
      </c>
      <c r="AK60" s="11">
        <f t="shared" si="27"/>
        <v>1.4166027560312686</v>
      </c>
      <c r="AL60" s="11">
        <f t="shared" si="27"/>
        <v>1.4307687835915812</v>
      </c>
      <c r="AM60" s="11">
        <f t="shared" si="27"/>
        <v>1.4450764714274971</v>
      </c>
      <c r="AN60" s="11">
        <f t="shared" si="27"/>
        <v>1.4595272361417722</v>
      </c>
      <c r="AO60" s="11">
        <f t="shared" si="27"/>
        <v>1.4741225085031899</v>
      </c>
      <c r="AP60" s="11">
        <f t="shared" si="27"/>
        <v>1.4888637335882218</v>
      </c>
      <c r="AQ60" s="11">
        <f t="shared" si="27"/>
        <v>1.5037523709241041</v>
      </c>
      <c r="AR60" s="11">
        <f t="shared" si="27"/>
        <v>1.5187898946333451</v>
      </c>
      <c r="AS60" s="11">
        <f t="shared" si="27"/>
        <v>1.5339777935796786</v>
      </c>
      <c r="AT60" s="11">
        <f t="shared" si="27"/>
        <v>1.5493175715154754</v>
      </c>
      <c r="AU60" s="11">
        <f t="shared" si="27"/>
        <v>1.5648107472306303</v>
      </c>
      <c r="AV60" s="11">
        <f t="shared" si="27"/>
        <v>1.5804588547029366</v>
      </c>
      <c r="AW60" s="11">
        <f t="shared" si="27"/>
        <v>1.5962634432499661</v>
      </c>
      <c r="AX60" s="11">
        <f t="shared" si="27"/>
        <v>1.6122260776824657</v>
      </c>
      <c r="AY60" s="11">
        <f t="shared" si="27"/>
        <v>1.6283483384592905</v>
      </c>
      <c r="AZ60" s="11">
        <f t="shared" si="27"/>
        <v>1.6446318218438833</v>
      </c>
      <c r="BA60" s="11">
        <f t="shared" si="27"/>
        <v>1.6610781400623222</v>
      </c>
      <c r="BB60" s="11">
        <f t="shared" si="27"/>
        <v>1.6776889214629456</v>
      </c>
      <c r="BC60" s="11">
        <f t="shared" si="27"/>
        <v>1.694465810677575</v>
      </c>
      <c r="BD60" s="11">
        <f t="shared" si="27"/>
        <v>1.7114104687843508</v>
      </c>
      <c r="BE60" s="11">
        <f t="shared" si="27"/>
        <v>1.7285245734721943</v>
      </c>
      <c r="BF60" s="11">
        <f t="shared" si="27"/>
        <v>1.7458098192069162</v>
      </c>
      <c r="BG60" s="11">
        <f t="shared" si="27"/>
        <v>1.7632679173989854</v>
      </c>
      <c r="BH60" s="11">
        <f t="shared" si="27"/>
        <v>1.7809005965729752</v>
      </c>
      <c r="BI60" s="11">
        <f t="shared" si="27"/>
        <v>1.798709602538705</v>
      </c>
      <c r="BJ60" s="11">
        <f t="shared" si="2"/>
        <v>1.8166966985640922</v>
      </c>
      <c r="BK60" s="11">
        <f t="shared" si="3"/>
        <v>1.8348636655497332</v>
      </c>
      <c r="BL60" s="11">
        <f t="shared" si="4"/>
        <v>1.8532123022052305</v>
      </c>
      <c r="BM60" s="11">
        <f t="shared" si="5"/>
        <v>1.8717444252272828</v>
      </c>
      <c r="BN60" s="11">
        <f t="shared" si="6"/>
        <v>1.8904618694795556</v>
      </c>
      <c r="BO60" s="11">
        <f t="shared" si="7"/>
        <v>1.9093664881743513</v>
      </c>
      <c r="BP60" s="11">
        <f t="shared" si="8"/>
        <v>1.9284601530560948</v>
      </c>
      <c r="BQ60" s="11">
        <f t="shared" si="9"/>
        <v>1.9477447545866557</v>
      </c>
      <c r="BR60" s="11">
        <f t="shared" si="10"/>
        <v>1.9672222021325223</v>
      </c>
      <c r="BS60" s="11">
        <f t="shared" si="11"/>
        <v>1.9868944241538475</v>
      </c>
      <c r="BT60" s="11">
        <f t="shared" si="12"/>
        <v>2.006763368395386</v>
      </c>
    </row>
    <row r="61" spans="2:72">
      <c r="B61" s="11">
        <v>1</v>
      </c>
      <c r="C61" s="11">
        <f t="shared" si="21"/>
        <v>1.01</v>
      </c>
      <c r="D61" s="11">
        <f t="shared" si="27"/>
        <v>1.0201</v>
      </c>
      <c r="E61" s="11">
        <f t="shared" si="27"/>
        <v>1.0303009999999999</v>
      </c>
      <c r="F61" s="11">
        <f t="shared" si="27"/>
        <v>1.04060401</v>
      </c>
      <c r="G61" s="11">
        <f t="shared" si="27"/>
        <v>1.0510100500999999</v>
      </c>
      <c r="H61" s="11">
        <f t="shared" si="27"/>
        <v>1.0615201506009999</v>
      </c>
      <c r="I61" s="11">
        <f t="shared" si="27"/>
        <v>1.0721353521070098</v>
      </c>
      <c r="J61" s="12">
        <f t="shared" si="27"/>
        <v>1.08285670562808</v>
      </c>
      <c r="K61" s="11">
        <f t="shared" si="27"/>
        <v>1.0936852726843609</v>
      </c>
      <c r="L61" s="11">
        <f t="shared" si="27"/>
        <v>1.1046221254112045</v>
      </c>
      <c r="M61" s="11">
        <f t="shared" si="27"/>
        <v>1.1156683466653166</v>
      </c>
      <c r="N61" s="11">
        <f t="shared" si="27"/>
        <v>1.1268250301319698</v>
      </c>
      <c r="O61" s="11">
        <f t="shared" si="27"/>
        <v>1.1380932804332895</v>
      </c>
      <c r="P61" s="11">
        <f t="shared" si="27"/>
        <v>1.1494742132376223</v>
      </c>
      <c r="Q61" s="11">
        <f t="shared" si="27"/>
        <v>1.1609689553699987</v>
      </c>
      <c r="R61" s="11">
        <f t="shared" si="27"/>
        <v>1.1725786449236986</v>
      </c>
      <c r="S61" s="11">
        <f t="shared" si="27"/>
        <v>1.1843044313729356</v>
      </c>
      <c r="T61" s="11">
        <f t="shared" si="27"/>
        <v>1.196147475686665</v>
      </c>
      <c r="U61" s="11">
        <f t="shared" si="27"/>
        <v>1.2081089504435316</v>
      </c>
      <c r="V61" s="11">
        <f t="shared" si="27"/>
        <v>1.220190039947967</v>
      </c>
      <c r="W61" s="11">
        <f t="shared" si="27"/>
        <v>1.2323919403474468</v>
      </c>
      <c r="X61" s="11">
        <f t="shared" si="27"/>
        <v>1.2447158597509214</v>
      </c>
      <c r="Y61" s="11">
        <f t="shared" si="27"/>
        <v>1.2571630183484306</v>
      </c>
      <c r="Z61" s="11">
        <f t="shared" si="27"/>
        <v>1.269734648531915</v>
      </c>
      <c r="AA61" s="11">
        <f t="shared" si="27"/>
        <v>1.282431995017234</v>
      </c>
      <c r="AB61" s="11">
        <f t="shared" si="27"/>
        <v>1.2952563149674063</v>
      </c>
      <c r="AC61" s="11">
        <f t="shared" si="27"/>
        <v>1.3082088781170804</v>
      </c>
      <c r="AD61" s="11">
        <f t="shared" si="27"/>
        <v>1.3212909668982513</v>
      </c>
      <c r="AE61" s="11">
        <f t="shared" si="27"/>
        <v>1.3345038765672339</v>
      </c>
      <c r="AF61" s="11">
        <f t="shared" si="27"/>
        <v>1.3478489153329063</v>
      </c>
      <c r="AG61" s="11">
        <f t="shared" si="27"/>
        <v>1.3613274044862353</v>
      </c>
      <c r="AH61" s="11">
        <f t="shared" si="27"/>
        <v>1.3749406785310978</v>
      </c>
      <c r="AI61" s="11">
        <f t="shared" si="27"/>
        <v>1.3886900853164088</v>
      </c>
      <c r="AJ61" s="11">
        <f t="shared" si="27"/>
        <v>1.4025769861695729</v>
      </c>
      <c r="AK61" s="11">
        <f t="shared" si="27"/>
        <v>1.4166027560312686</v>
      </c>
      <c r="AL61" s="11">
        <f t="shared" si="27"/>
        <v>1.4307687835915812</v>
      </c>
      <c r="AM61" s="11">
        <f t="shared" si="27"/>
        <v>1.4450764714274971</v>
      </c>
      <c r="AN61" s="11">
        <f t="shared" si="27"/>
        <v>1.4595272361417722</v>
      </c>
      <c r="AO61" s="11">
        <f t="shared" si="27"/>
        <v>1.4741225085031899</v>
      </c>
      <c r="AP61" s="11">
        <f t="shared" si="27"/>
        <v>1.4888637335882218</v>
      </c>
      <c r="AQ61" s="11">
        <f t="shared" si="27"/>
        <v>1.5037523709241041</v>
      </c>
      <c r="AR61" s="11">
        <f t="shared" si="27"/>
        <v>1.5187898946333451</v>
      </c>
      <c r="AS61" s="11">
        <f t="shared" si="27"/>
        <v>1.5339777935796786</v>
      </c>
      <c r="AT61" s="11">
        <f t="shared" si="27"/>
        <v>1.5493175715154754</v>
      </c>
      <c r="AU61" s="11">
        <f t="shared" si="27"/>
        <v>1.5648107472306303</v>
      </c>
      <c r="AV61" s="11">
        <f t="shared" si="27"/>
        <v>1.5804588547029366</v>
      </c>
      <c r="AW61" s="11">
        <f t="shared" si="27"/>
        <v>1.5962634432499661</v>
      </c>
      <c r="AX61" s="11">
        <f t="shared" si="27"/>
        <v>1.6122260776824657</v>
      </c>
      <c r="AY61" s="11">
        <f t="shared" si="27"/>
        <v>1.6283483384592905</v>
      </c>
      <c r="AZ61" s="11">
        <f t="shared" si="27"/>
        <v>1.6446318218438833</v>
      </c>
      <c r="BA61" s="11">
        <f t="shared" si="27"/>
        <v>1.6610781400623222</v>
      </c>
      <c r="BB61" s="11">
        <f t="shared" si="27"/>
        <v>1.6776889214629456</v>
      </c>
      <c r="BC61" s="11">
        <f t="shared" si="27"/>
        <v>1.694465810677575</v>
      </c>
      <c r="BD61" s="11">
        <f t="shared" si="27"/>
        <v>1.7114104687843508</v>
      </c>
      <c r="BE61" s="11">
        <f t="shared" si="27"/>
        <v>1.7285245734721943</v>
      </c>
      <c r="BF61" s="11">
        <f t="shared" si="27"/>
        <v>1.7458098192069162</v>
      </c>
      <c r="BG61" s="11">
        <f t="shared" si="27"/>
        <v>1.7632679173989854</v>
      </c>
      <c r="BH61" s="11">
        <f t="shared" si="27"/>
        <v>1.7809005965729752</v>
      </c>
      <c r="BI61" s="11">
        <f t="shared" si="27"/>
        <v>1.798709602538705</v>
      </c>
      <c r="BJ61" s="11">
        <f t="shared" si="2"/>
        <v>1.8166966985640922</v>
      </c>
      <c r="BK61" s="11">
        <f t="shared" si="3"/>
        <v>1.8348636655497332</v>
      </c>
      <c r="BL61" s="11">
        <f t="shared" si="4"/>
        <v>1.8532123022052305</v>
      </c>
      <c r="BM61" s="11">
        <f t="shared" si="5"/>
        <v>1.8717444252272828</v>
      </c>
      <c r="BN61" s="11">
        <f t="shared" si="6"/>
        <v>1.8904618694795556</v>
      </c>
      <c r="BO61" s="11">
        <f t="shared" si="7"/>
        <v>1.9093664881743513</v>
      </c>
      <c r="BP61" s="11">
        <f t="shared" si="8"/>
        <v>1.9284601530560948</v>
      </c>
      <c r="BQ61" s="11">
        <f t="shared" si="9"/>
        <v>1.9477447545866557</v>
      </c>
      <c r="BR61" s="11">
        <f t="shared" si="10"/>
        <v>1.9672222021325223</v>
      </c>
      <c r="BS61" s="11">
        <f t="shared" si="11"/>
        <v>1.9868944241538475</v>
      </c>
      <c r="BT61" s="11">
        <f t="shared" si="12"/>
        <v>2.006763368395386</v>
      </c>
    </row>
    <row r="62" spans="2:72">
      <c r="B62" s="11">
        <v>1</v>
      </c>
      <c r="C62" s="11">
        <f t="shared" si="21"/>
        <v>1.01</v>
      </c>
      <c r="D62" s="11">
        <f t="shared" si="27"/>
        <v>1.0201</v>
      </c>
      <c r="E62" s="11">
        <f t="shared" si="27"/>
        <v>1.0303009999999999</v>
      </c>
      <c r="F62" s="11">
        <f t="shared" si="27"/>
        <v>1.04060401</v>
      </c>
      <c r="G62" s="11">
        <f t="shared" si="27"/>
        <v>1.0510100500999999</v>
      </c>
      <c r="H62" s="11">
        <f t="shared" si="27"/>
        <v>1.0615201506009999</v>
      </c>
      <c r="I62" s="11">
        <f t="shared" si="27"/>
        <v>1.0721353521070098</v>
      </c>
      <c r="J62" s="12">
        <f t="shared" si="27"/>
        <v>1.08285670562808</v>
      </c>
      <c r="K62" s="11">
        <f t="shared" si="27"/>
        <v>1.0936852726843609</v>
      </c>
      <c r="L62" s="11">
        <f t="shared" si="27"/>
        <v>1.1046221254112045</v>
      </c>
      <c r="M62" s="11">
        <f t="shared" si="27"/>
        <v>1.1156683466653166</v>
      </c>
      <c r="N62" s="11">
        <f t="shared" si="27"/>
        <v>1.1268250301319698</v>
      </c>
      <c r="O62" s="11">
        <f t="shared" si="27"/>
        <v>1.1380932804332895</v>
      </c>
      <c r="P62" s="11">
        <f t="shared" si="27"/>
        <v>1.1494742132376223</v>
      </c>
      <c r="Q62" s="11">
        <f t="shared" si="27"/>
        <v>1.1609689553699987</v>
      </c>
      <c r="R62" s="11">
        <f t="shared" si="27"/>
        <v>1.1725786449236986</v>
      </c>
      <c r="S62" s="11">
        <f t="shared" si="27"/>
        <v>1.1843044313729356</v>
      </c>
      <c r="T62" s="11">
        <f t="shared" si="27"/>
        <v>1.196147475686665</v>
      </c>
      <c r="U62" s="11">
        <f t="shared" si="27"/>
        <v>1.2081089504435316</v>
      </c>
      <c r="V62" s="11">
        <f t="shared" si="27"/>
        <v>1.220190039947967</v>
      </c>
      <c r="W62" s="11">
        <f t="shared" si="27"/>
        <v>1.2323919403474468</v>
      </c>
      <c r="X62" s="11">
        <f t="shared" si="27"/>
        <v>1.2447158597509214</v>
      </c>
      <c r="Y62" s="11">
        <f t="shared" si="27"/>
        <v>1.2571630183484306</v>
      </c>
      <c r="Z62" s="11">
        <f t="shared" si="27"/>
        <v>1.269734648531915</v>
      </c>
      <c r="AA62" s="11">
        <f t="shared" si="27"/>
        <v>1.282431995017234</v>
      </c>
      <c r="AB62" s="11">
        <f t="shared" si="27"/>
        <v>1.2952563149674063</v>
      </c>
      <c r="AC62" s="11">
        <f t="shared" si="27"/>
        <v>1.3082088781170804</v>
      </c>
      <c r="AD62" s="11">
        <f t="shared" si="27"/>
        <v>1.3212909668982513</v>
      </c>
      <c r="AE62" s="11">
        <f t="shared" si="27"/>
        <v>1.3345038765672339</v>
      </c>
      <c r="AF62" s="11">
        <f t="shared" si="27"/>
        <v>1.3478489153329063</v>
      </c>
      <c r="AG62" s="11">
        <f t="shared" si="27"/>
        <v>1.3613274044862353</v>
      </c>
      <c r="AH62" s="11">
        <f t="shared" si="27"/>
        <v>1.3749406785310978</v>
      </c>
      <c r="AI62" s="11">
        <f t="shared" si="27"/>
        <v>1.3886900853164088</v>
      </c>
      <c r="AJ62" s="11">
        <f t="shared" si="27"/>
        <v>1.4025769861695729</v>
      </c>
      <c r="AK62" s="11">
        <f t="shared" si="27"/>
        <v>1.4166027560312686</v>
      </c>
      <c r="AL62" s="11">
        <f t="shared" si="27"/>
        <v>1.4307687835915812</v>
      </c>
      <c r="AM62" s="11">
        <f t="shared" si="27"/>
        <v>1.4450764714274971</v>
      </c>
      <c r="AN62" s="11">
        <f t="shared" si="27"/>
        <v>1.4595272361417722</v>
      </c>
      <c r="AO62" s="11">
        <f t="shared" si="27"/>
        <v>1.4741225085031899</v>
      </c>
      <c r="AP62" s="11">
        <f t="shared" si="27"/>
        <v>1.4888637335882218</v>
      </c>
      <c r="AQ62" s="11">
        <f t="shared" si="27"/>
        <v>1.5037523709241041</v>
      </c>
      <c r="AR62" s="11">
        <f t="shared" si="27"/>
        <v>1.5187898946333451</v>
      </c>
      <c r="AS62" s="11">
        <f t="shared" si="27"/>
        <v>1.5339777935796786</v>
      </c>
      <c r="AT62" s="11">
        <f t="shared" si="27"/>
        <v>1.5493175715154754</v>
      </c>
      <c r="AU62" s="11">
        <f t="shared" si="27"/>
        <v>1.5648107472306303</v>
      </c>
      <c r="AV62" s="11">
        <f t="shared" si="27"/>
        <v>1.5804588547029366</v>
      </c>
      <c r="AW62" s="11">
        <f t="shared" si="27"/>
        <v>1.5962634432499661</v>
      </c>
      <c r="AX62" s="11">
        <f t="shared" si="27"/>
        <v>1.6122260776824657</v>
      </c>
      <c r="AY62" s="11">
        <f t="shared" ref="D62:BI67" si="28">AX62*1.01</f>
        <v>1.6283483384592905</v>
      </c>
      <c r="AZ62" s="11">
        <f t="shared" si="28"/>
        <v>1.6446318218438833</v>
      </c>
      <c r="BA62" s="11">
        <f t="shared" si="28"/>
        <v>1.6610781400623222</v>
      </c>
      <c r="BB62" s="11">
        <f t="shared" si="28"/>
        <v>1.6776889214629456</v>
      </c>
      <c r="BC62" s="11">
        <f t="shared" si="28"/>
        <v>1.694465810677575</v>
      </c>
      <c r="BD62" s="11">
        <f t="shared" si="28"/>
        <v>1.7114104687843508</v>
      </c>
      <c r="BE62" s="11">
        <f t="shared" si="28"/>
        <v>1.7285245734721943</v>
      </c>
      <c r="BF62" s="11">
        <f t="shared" si="28"/>
        <v>1.7458098192069162</v>
      </c>
      <c r="BG62" s="11">
        <f t="shared" si="28"/>
        <v>1.7632679173989854</v>
      </c>
      <c r="BH62" s="11">
        <f t="shared" si="28"/>
        <v>1.7809005965729752</v>
      </c>
      <c r="BI62" s="11">
        <f t="shared" si="28"/>
        <v>1.798709602538705</v>
      </c>
      <c r="BJ62" s="11">
        <f t="shared" si="2"/>
        <v>1.8166966985640922</v>
      </c>
      <c r="BK62" s="11">
        <f t="shared" si="3"/>
        <v>1.8348636655497332</v>
      </c>
      <c r="BL62" s="11">
        <f t="shared" si="4"/>
        <v>1.8532123022052305</v>
      </c>
      <c r="BM62" s="11">
        <f t="shared" si="5"/>
        <v>1.8717444252272828</v>
      </c>
      <c r="BN62" s="11">
        <f t="shared" si="6"/>
        <v>1.8904618694795556</v>
      </c>
      <c r="BO62" s="11">
        <f t="shared" si="7"/>
        <v>1.9093664881743513</v>
      </c>
      <c r="BP62" s="11">
        <f t="shared" si="8"/>
        <v>1.9284601530560948</v>
      </c>
      <c r="BQ62" s="11">
        <f t="shared" si="9"/>
        <v>1.9477447545866557</v>
      </c>
      <c r="BR62" s="11">
        <f t="shared" si="10"/>
        <v>1.9672222021325223</v>
      </c>
      <c r="BS62" s="11">
        <f t="shared" si="11"/>
        <v>1.9868944241538475</v>
      </c>
      <c r="BT62" s="11">
        <f t="shared" si="12"/>
        <v>2.006763368395386</v>
      </c>
    </row>
    <row r="63" spans="2:72">
      <c r="B63" s="11">
        <v>1</v>
      </c>
      <c r="C63" s="11">
        <f t="shared" si="21"/>
        <v>1.01</v>
      </c>
      <c r="D63" s="11">
        <f t="shared" si="28"/>
        <v>1.0201</v>
      </c>
      <c r="E63" s="11">
        <f t="shared" si="28"/>
        <v>1.0303009999999999</v>
      </c>
      <c r="F63" s="11">
        <f t="shared" si="28"/>
        <v>1.04060401</v>
      </c>
      <c r="G63" s="11">
        <f t="shared" si="28"/>
        <v>1.0510100500999999</v>
      </c>
      <c r="H63" s="11">
        <f t="shared" si="28"/>
        <v>1.0615201506009999</v>
      </c>
      <c r="I63" s="11">
        <f t="shared" si="28"/>
        <v>1.0721353521070098</v>
      </c>
      <c r="J63" s="12">
        <f t="shared" si="28"/>
        <v>1.08285670562808</v>
      </c>
      <c r="K63" s="11">
        <f t="shared" si="28"/>
        <v>1.0936852726843609</v>
      </c>
      <c r="L63" s="11">
        <f t="shared" si="28"/>
        <v>1.1046221254112045</v>
      </c>
      <c r="M63" s="11">
        <f t="shared" si="28"/>
        <v>1.1156683466653166</v>
      </c>
      <c r="N63" s="11">
        <f t="shared" si="28"/>
        <v>1.1268250301319698</v>
      </c>
      <c r="O63" s="11">
        <f t="shared" si="28"/>
        <v>1.1380932804332895</v>
      </c>
      <c r="P63" s="11">
        <f t="shared" si="28"/>
        <v>1.1494742132376223</v>
      </c>
      <c r="Q63" s="11">
        <f t="shared" si="28"/>
        <v>1.1609689553699987</v>
      </c>
      <c r="R63" s="11">
        <f t="shared" si="28"/>
        <v>1.1725786449236986</v>
      </c>
      <c r="S63" s="11">
        <f t="shared" si="28"/>
        <v>1.1843044313729356</v>
      </c>
      <c r="T63" s="11">
        <f t="shared" si="28"/>
        <v>1.196147475686665</v>
      </c>
      <c r="U63" s="11">
        <f t="shared" si="28"/>
        <v>1.2081089504435316</v>
      </c>
      <c r="V63" s="11">
        <f t="shared" si="28"/>
        <v>1.220190039947967</v>
      </c>
      <c r="W63" s="11">
        <f t="shared" si="28"/>
        <v>1.2323919403474468</v>
      </c>
      <c r="X63" s="11">
        <f t="shared" si="28"/>
        <v>1.2447158597509214</v>
      </c>
      <c r="Y63" s="11">
        <f t="shared" si="28"/>
        <v>1.2571630183484306</v>
      </c>
      <c r="Z63" s="11">
        <f t="shared" si="28"/>
        <v>1.269734648531915</v>
      </c>
      <c r="AA63" s="11">
        <f t="shared" si="28"/>
        <v>1.282431995017234</v>
      </c>
      <c r="AB63" s="11">
        <f t="shared" si="28"/>
        <v>1.2952563149674063</v>
      </c>
      <c r="AC63" s="11">
        <f t="shared" si="28"/>
        <v>1.3082088781170804</v>
      </c>
      <c r="AD63" s="11">
        <f t="shared" si="28"/>
        <v>1.3212909668982513</v>
      </c>
      <c r="AE63" s="11">
        <f t="shared" si="28"/>
        <v>1.3345038765672339</v>
      </c>
      <c r="AF63" s="11">
        <f t="shared" si="28"/>
        <v>1.3478489153329063</v>
      </c>
      <c r="AG63" s="11">
        <f t="shared" si="28"/>
        <v>1.3613274044862353</v>
      </c>
      <c r="AH63" s="11">
        <f t="shared" si="28"/>
        <v>1.3749406785310978</v>
      </c>
      <c r="AI63" s="11">
        <f t="shared" si="28"/>
        <v>1.3886900853164088</v>
      </c>
      <c r="AJ63" s="11">
        <f t="shared" si="28"/>
        <v>1.4025769861695729</v>
      </c>
      <c r="AK63" s="11">
        <f t="shared" si="28"/>
        <v>1.4166027560312686</v>
      </c>
      <c r="AL63" s="11">
        <f t="shared" si="28"/>
        <v>1.4307687835915812</v>
      </c>
      <c r="AM63" s="11">
        <f t="shared" si="28"/>
        <v>1.4450764714274971</v>
      </c>
      <c r="AN63" s="11">
        <f t="shared" si="28"/>
        <v>1.4595272361417722</v>
      </c>
      <c r="AO63" s="11">
        <f t="shared" si="28"/>
        <v>1.4741225085031899</v>
      </c>
      <c r="AP63" s="11">
        <f t="shared" si="28"/>
        <v>1.4888637335882218</v>
      </c>
      <c r="AQ63" s="11">
        <f t="shared" si="28"/>
        <v>1.5037523709241041</v>
      </c>
      <c r="AR63" s="11">
        <f t="shared" si="28"/>
        <v>1.5187898946333451</v>
      </c>
      <c r="AS63" s="11">
        <f t="shared" si="28"/>
        <v>1.5339777935796786</v>
      </c>
      <c r="AT63" s="11">
        <f t="shared" si="28"/>
        <v>1.5493175715154754</v>
      </c>
      <c r="AU63" s="11">
        <f t="shared" si="28"/>
        <v>1.5648107472306303</v>
      </c>
      <c r="AV63" s="11">
        <f t="shared" si="28"/>
        <v>1.5804588547029366</v>
      </c>
      <c r="AW63" s="11">
        <f t="shared" si="28"/>
        <v>1.5962634432499661</v>
      </c>
      <c r="AX63" s="11">
        <f t="shared" si="28"/>
        <v>1.6122260776824657</v>
      </c>
      <c r="AY63" s="11">
        <f t="shared" si="28"/>
        <v>1.6283483384592905</v>
      </c>
      <c r="AZ63" s="11">
        <f t="shared" si="28"/>
        <v>1.6446318218438833</v>
      </c>
      <c r="BA63" s="11">
        <f t="shared" si="28"/>
        <v>1.6610781400623222</v>
      </c>
      <c r="BB63" s="11">
        <f t="shared" si="28"/>
        <v>1.6776889214629456</v>
      </c>
      <c r="BC63" s="11">
        <f t="shared" si="28"/>
        <v>1.694465810677575</v>
      </c>
      <c r="BD63" s="11">
        <f t="shared" si="28"/>
        <v>1.7114104687843508</v>
      </c>
      <c r="BE63" s="11">
        <f t="shared" si="28"/>
        <v>1.7285245734721943</v>
      </c>
      <c r="BF63" s="11">
        <f t="shared" si="28"/>
        <v>1.7458098192069162</v>
      </c>
      <c r="BG63" s="11">
        <f t="shared" si="28"/>
        <v>1.7632679173989854</v>
      </c>
      <c r="BH63" s="11">
        <f t="shared" si="28"/>
        <v>1.7809005965729752</v>
      </c>
      <c r="BI63" s="11">
        <f t="shared" si="28"/>
        <v>1.798709602538705</v>
      </c>
      <c r="BJ63" s="11">
        <f t="shared" si="2"/>
        <v>1.8166966985640922</v>
      </c>
      <c r="BK63" s="11">
        <f t="shared" si="3"/>
        <v>1.8348636655497332</v>
      </c>
      <c r="BL63" s="11">
        <f t="shared" si="4"/>
        <v>1.8532123022052305</v>
      </c>
      <c r="BM63" s="11">
        <f t="shared" si="5"/>
        <v>1.8717444252272828</v>
      </c>
      <c r="BN63" s="11">
        <f t="shared" si="6"/>
        <v>1.8904618694795556</v>
      </c>
      <c r="BO63" s="11">
        <f t="shared" si="7"/>
        <v>1.9093664881743513</v>
      </c>
      <c r="BP63" s="11">
        <f t="shared" si="8"/>
        <v>1.9284601530560948</v>
      </c>
      <c r="BQ63" s="11">
        <f t="shared" si="9"/>
        <v>1.9477447545866557</v>
      </c>
      <c r="BR63" s="11">
        <f t="shared" si="10"/>
        <v>1.9672222021325223</v>
      </c>
      <c r="BS63" s="11">
        <f t="shared" si="11"/>
        <v>1.9868944241538475</v>
      </c>
      <c r="BT63" s="11">
        <f t="shared" si="12"/>
        <v>2.006763368395386</v>
      </c>
    </row>
    <row r="64" spans="2:72">
      <c r="B64" s="11">
        <v>1</v>
      </c>
      <c r="C64" s="11">
        <f t="shared" si="21"/>
        <v>1.01</v>
      </c>
      <c r="D64" s="11">
        <f t="shared" si="28"/>
        <v>1.0201</v>
      </c>
      <c r="E64" s="11">
        <f t="shared" si="28"/>
        <v>1.0303009999999999</v>
      </c>
      <c r="F64" s="11">
        <f t="shared" si="28"/>
        <v>1.04060401</v>
      </c>
      <c r="G64" s="11">
        <f t="shared" si="28"/>
        <v>1.0510100500999999</v>
      </c>
      <c r="H64" s="11">
        <f t="shared" si="28"/>
        <v>1.0615201506009999</v>
      </c>
      <c r="I64" s="11">
        <f t="shared" si="28"/>
        <v>1.0721353521070098</v>
      </c>
      <c r="J64" s="12">
        <f t="shared" si="28"/>
        <v>1.08285670562808</v>
      </c>
      <c r="K64" s="11">
        <f t="shared" si="28"/>
        <v>1.0936852726843609</v>
      </c>
      <c r="L64" s="11">
        <f t="shared" si="28"/>
        <v>1.1046221254112045</v>
      </c>
      <c r="M64" s="11">
        <f t="shared" si="28"/>
        <v>1.1156683466653166</v>
      </c>
      <c r="N64" s="11">
        <f t="shared" si="28"/>
        <v>1.1268250301319698</v>
      </c>
      <c r="O64" s="11">
        <f t="shared" si="28"/>
        <v>1.1380932804332895</v>
      </c>
      <c r="P64" s="11">
        <f t="shared" si="28"/>
        <v>1.1494742132376223</v>
      </c>
      <c r="Q64" s="11">
        <f t="shared" si="28"/>
        <v>1.1609689553699987</v>
      </c>
      <c r="R64" s="11">
        <f t="shared" si="28"/>
        <v>1.1725786449236986</v>
      </c>
      <c r="S64" s="11">
        <f t="shared" si="28"/>
        <v>1.1843044313729356</v>
      </c>
      <c r="T64" s="11">
        <f t="shared" si="28"/>
        <v>1.196147475686665</v>
      </c>
      <c r="U64" s="11">
        <f t="shared" si="28"/>
        <v>1.2081089504435316</v>
      </c>
      <c r="V64" s="11">
        <f t="shared" si="28"/>
        <v>1.220190039947967</v>
      </c>
      <c r="W64" s="11">
        <f t="shared" si="28"/>
        <v>1.2323919403474468</v>
      </c>
      <c r="X64" s="11">
        <f t="shared" si="28"/>
        <v>1.2447158597509214</v>
      </c>
      <c r="Y64" s="11">
        <f t="shared" si="28"/>
        <v>1.2571630183484306</v>
      </c>
      <c r="Z64" s="11">
        <f t="shared" si="28"/>
        <v>1.269734648531915</v>
      </c>
      <c r="AA64" s="11">
        <f t="shared" si="28"/>
        <v>1.282431995017234</v>
      </c>
      <c r="AB64" s="11">
        <f t="shared" si="28"/>
        <v>1.2952563149674063</v>
      </c>
      <c r="AC64" s="11">
        <f t="shared" si="28"/>
        <v>1.3082088781170804</v>
      </c>
      <c r="AD64" s="11">
        <f t="shared" si="28"/>
        <v>1.3212909668982513</v>
      </c>
      <c r="AE64" s="11">
        <f t="shared" si="28"/>
        <v>1.3345038765672339</v>
      </c>
      <c r="AF64" s="11">
        <f t="shared" si="28"/>
        <v>1.3478489153329063</v>
      </c>
      <c r="AG64" s="11">
        <f t="shared" si="28"/>
        <v>1.3613274044862353</v>
      </c>
      <c r="AH64" s="11">
        <f t="shared" si="28"/>
        <v>1.3749406785310978</v>
      </c>
      <c r="AI64" s="11">
        <f t="shared" si="28"/>
        <v>1.3886900853164088</v>
      </c>
      <c r="AJ64" s="11">
        <f t="shared" si="28"/>
        <v>1.4025769861695729</v>
      </c>
      <c r="AK64" s="11">
        <f t="shared" si="28"/>
        <v>1.4166027560312686</v>
      </c>
      <c r="AL64" s="11">
        <f t="shared" si="28"/>
        <v>1.4307687835915812</v>
      </c>
      <c r="AM64" s="11">
        <f t="shared" si="28"/>
        <v>1.4450764714274971</v>
      </c>
      <c r="AN64" s="11">
        <f t="shared" si="28"/>
        <v>1.4595272361417722</v>
      </c>
      <c r="AO64" s="11">
        <f t="shared" si="28"/>
        <v>1.4741225085031899</v>
      </c>
      <c r="AP64" s="11">
        <f t="shared" si="28"/>
        <v>1.4888637335882218</v>
      </c>
      <c r="AQ64" s="11">
        <f t="shared" si="28"/>
        <v>1.5037523709241041</v>
      </c>
      <c r="AR64" s="11">
        <f t="shared" si="28"/>
        <v>1.5187898946333451</v>
      </c>
      <c r="AS64" s="11">
        <f t="shared" si="28"/>
        <v>1.5339777935796786</v>
      </c>
      <c r="AT64" s="11">
        <f t="shared" si="28"/>
        <v>1.5493175715154754</v>
      </c>
      <c r="AU64" s="11">
        <f t="shared" si="28"/>
        <v>1.5648107472306303</v>
      </c>
      <c r="AV64" s="11">
        <f t="shared" si="28"/>
        <v>1.5804588547029366</v>
      </c>
      <c r="AW64" s="11">
        <f t="shared" si="28"/>
        <v>1.5962634432499661</v>
      </c>
      <c r="AX64" s="11">
        <f t="shared" si="28"/>
        <v>1.6122260776824657</v>
      </c>
      <c r="AY64" s="11">
        <f t="shared" si="28"/>
        <v>1.6283483384592905</v>
      </c>
      <c r="AZ64" s="11">
        <f t="shared" si="28"/>
        <v>1.6446318218438833</v>
      </c>
      <c r="BA64" s="11">
        <f t="shared" si="28"/>
        <v>1.6610781400623222</v>
      </c>
      <c r="BB64" s="11">
        <f t="shared" si="28"/>
        <v>1.6776889214629456</v>
      </c>
      <c r="BC64" s="11">
        <f t="shared" si="28"/>
        <v>1.694465810677575</v>
      </c>
      <c r="BD64" s="11">
        <f t="shared" si="28"/>
        <v>1.7114104687843508</v>
      </c>
      <c r="BE64" s="11">
        <f t="shared" si="28"/>
        <v>1.7285245734721943</v>
      </c>
      <c r="BF64" s="11">
        <f t="shared" si="28"/>
        <v>1.7458098192069162</v>
      </c>
      <c r="BG64" s="11">
        <f t="shared" si="28"/>
        <v>1.7632679173989854</v>
      </c>
      <c r="BH64" s="11">
        <f t="shared" si="28"/>
        <v>1.7809005965729752</v>
      </c>
      <c r="BI64" s="11">
        <f t="shared" si="28"/>
        <v>1.798709602538705</v>
      </c>
      <c r="BJ64" s="11">
        <f t="shared" si="2"/>
        <v>1.8166966985640922</v>
      </c>
      <c r="BK64" s="11">
        <f t="shared" si="3"/>
        <v>1.8348636655497332</v>
      </c>
      <c r="BL64" s="11">
        <f t="shared" si="4"/>
        <v>1.8532123022052305</v>
      </c>
      <c r="BM64" s="11">
        <f t="shared" si="5"/>
        <v>1.8717444252272828</v>
      </c>
      <c r="BN64" s="11">
        <f t="shared" si="6"/>
        <v>1.8904618694795556</v>
      </c>
      <c r="BO64" s="11">
        <f t="shared" si="7"/>
        <v>1.9093664881743513</v>
      </c>
      <c r="BP64" s="11">
        <f t="shared" si="8"/>
        <v>1.9284601530560948</v>
      </c>
      <c r="BQ64" s="11">
        <f t="shared" si="9"/>
        <v>1.9477447545866557</v>
      </c>
      <c r="BR64" s="11">
        <f t="shared" si="10"/>
        <v>1.9672222021325223</v>
      </c>
      <c r="BS64" s="11">
        <f t="shared" si="11"/>
        <v>1.9868944241538475</v>
      </c>
      <c r="BT64" s="11">
        <f t="shared" si="12"/>
        <v>2.006763368395386</v>
      </c>
    </row>
    <row r="65" spans="2:72">
      <c r="B65" s="11">
        <v>1</v>
      </c>
      <c r="C65" s="11">
        <f t="shared" ref="C65:C96" si="29">B65*1.01</f>
        <v>1.01</v>
      </c>
      <c r="D65" s="11">
        <f t="shared" si="28"/>
        <v>1.0201</v>
      </c>
      <c r="E65" s="11">
        <f t="shared" si="28"/>
        <v>1.0303009999999999</v>
      </c>
      <c r="F65" s="11">
        <f t="shared" si="28"/>
        <v>1.04060401</v>
      </c>
      <c r="G65" s="11">
        <f t="shared" si="28"/>
        <v>1.0510100500999999</v>
      </c>
      <c r="H65" s="11">
        <f t="shared" si="28"/>
        <v>1.0615201506009999</v>
      </c>
      <c r="I65" s="11">
        <f t="shared" si="28"/>
        <v>1.0721353521070098</v>
      </c>
      <c r="J65" s="12">
        <f t="shared" si="28"/>
        <v>1.08285670562808</v>
      </c>
      <c r="K65" s="11">
        <f t="shared" si="28"/>
        <v>1.0936852726843609</v>
      </c>
      <c r="L65" s="11">
        <f t="shared" si="28"/>
        <v>1.1046221254112045</v>
      </c>
      <c r="M65" s="11">
        <f t="shared" si="28"/>
        <v>1.1156683466653166</v>
      </c>
      <c r="N65" s="11">
        <f t="shared" si="28"/>
        <v>1.1268250301319698</v>
      </c>
      <c r="O65" s="11">
        <f t="shared" si="28"/>
        <v>1.1380932804332895</v>
      </c>
      <c r="P65" s="11">
        <f t="shared" si="28"/>
        <v>1.1494742132376223</v>
      </c>
      <c r="Q65" s="11">
        <f t="shared" si="28"/>
        <v>1.1609689553699987</v>
      </c>
      <c r="R65" s="11">
        <f t="shared" si="28"/>
        <v>1.1725786449236986</v>
      </c>
      <c r="S65" s="11">
        <f t="shared" si="28"/>
        <v>1.1843044313729356</v>
      </c>
      <c r="T65" s="11">
        <f t="shared" si="28"/>
        <v>1.196147475686665</v>
      </c>
      <c r="U65" s="11">
        <f t="shared" si="28"/>
        <v>1.2081089504435316</v>
      </c>
      <c r="V65" s="11">
        <f t="shared" si="28"/>
        <v>1.220190039947967</v>
      </c>
      <c r="W65" s="11">
        <f t="shared" si="28"/>
        <v>1.2323919403474468</v>
      </c>
      <c r="X65" s="11">
        <f t="shared" si="28"/>
        <v>1.2447158597509214</v>
      </c>
      <c r="Y65" s="11">
        <f t="shared" si="28"/>
        <v>1.2571630183484306</v>
      </c>
      <c r="Z65" s="11">
        <f t="shared" si="28"/>
        <v>1.269734648531915</v>
      </c>
      <c r="AA65" s="11">
        <f t="shared" si="28"/>
        <v>1.282431995017234</v>
      </c>
      <c r="AB65" s="11">
        <f t="shared" si="28"/>
        <v>1.2952563149674063</v>
      </c>
      <c r="AC65" s="11">
        <f t="shared" si="28"/>
        <v>1.3082088781170804</v>
      </c>
      <c r="AD65" s="11">
        <f t="shared" si="28"/>
        <v>1.3212909668982513</v>
      </c>
      <c r="AE65" s="11">
        <f t="shared" si="28"/>
        <v>1.3345038765672339</v>
      </c>
      <c r="AF65" s="11">
        <f t="shared" si="28"/>
        <v>1.3478489153329063</v>
      </c>
      <c r="AG65" s="11">
        <f t="shared" si="28"/>
        <v>1.3613274044862353</v>
      </c>
      <c r="AH65" s="11">
        <f t="shared" si="28"/>
        <v>1.3749406785310978</v>
      </c>
      <c r="AI65" s="11">
        <f t="shared" si="28"/>
        <v>1.3886900853164088</v>
      </c>
      <c r="AJ65" s="11">
        <f t="shared" si="28"/>
        <v>1.4025769861695729</v>
      </c>
      <c r="AK65" s="11">
        <f t="shared" si="28"/>
        <v>1.4166027560312686</v>
      </c>
      <c r="AL65" s="11">
        <f t="shared" si="28"/>
        <v>1.4307687835915812</v>
      </c>
      <c r="AM65" s="11">
        <f t="shared" si="28"/>
        <v>1.4450764714274971</v>
      </c>
      <c r="AN65" s="11">
        <f t="shared" si="28"/>
        <v>1.4595272361417722</v>
      </c>
      <c r="AO65" s="11">
        <f t="shared" si="28"/>
        <v>1.4741225085031899</v>
      </c>
      <c r="AP65" s="11">
        <f t="shared" si="28"/>
        <v>1.4888637335882218</v>
      </c>
      <c r="AQ65" s="11">
        <f t="shared" si="28"/>
        <v>1.5037523709241041</v>
      </c>
      <c r="AR65" s="11">
        <f t="shared" si="28"/>
        <v>1.5187898946333451</v>
      </c>
      <c r="AS65" s="11">
        <f t="shared" si="28"/>
        <v>1.5339777935796786</v>
      </c>
      <c r="AT65" s="11">
        <f t="shared" si="28"/>
        <v>1.5493175715154754</v>
      </c>
      <c r="AU65" s="11">
        <f t="shared" si="28"/>
        <v>1.5648107472306303</v>
      </c>
      <c r="AV65" s="11">
        <f t="shared" si="28"/>
        <v>1.5804588547029366</v>
      </c>
      <c r="AW65" s="11">
        <f t="shared" si="28"/>
        <v>1.5962634432499661</v>
      </c>
      <c r="AX65" s="11">
        <f t="shared" si="28"/>
        <v>1.6122260776824657</v>
      </c>
      <c r="AY65" s="11">
        <f t="shared" si="28"/>
        <v>1.6283483384592905</v>
      </c>
      <c r="AZ65" s="11">
        <f t="shared" si="28"/>
        <v>1.6446318218438833</v>
      </c>
      <c r="BA65" s="11">
        <f t="shared" si="28"/>
        <v>1.6610781400623222</v>
      </c>
      <c r="BB65" s="11">
        <f t="shared" si="28"/>
        <v>1.6776889214629456</v>
      </c>
      <c r="BC65" s="11">
        <f t="shared" si="28"/>
        <v>1.694465810677575</v>
      </c>
      <c r="BD65" s="11">
        <f t="shared" si="28"/>
        <v>1.7114104687843508</v>
      </c>
      <c r="BE65" s="11">
        <f t="shared" si="28"/>
        <v>1.7285245734721943</v>
      </c>
      <c r="BF65" s="11">
        <f t="shared" si="28"/>
        <v>1.7458098192069162</v>
      </c>
      <c r="BG65" s="11">
        <f t="shared" si="28"/>
        <v>1.7632679173989854</v>
      </c>
      <c r="BH65" s="11">
        <f t="shared" si="28"/>
        <v>1.7809005965729752</v>
      </c>
      <c r="BI65" s="11">
        <f t="shared" si="28"/>
        <v>1.798709602538705</v>
      </c>
      <c r="BJ65" s="11">
        <f t="shared" ref="BJ65:BJ97" si="30">BI65*1.01</f>
        <v>1.8166966985640922</v>
      </c>
      <c r="BK65" s="11">
        <f t="shared" ref="BK65:BK99" si="31">BJ65*1.01</f>
        <v>1.8348636655497332</v>
      </c>
      <c r="BL65" s="11">
        <f t="shared" ref="BL65:BL99" si="32">BK65*1.01</f>
        <v>1.8532123022052305</v>
      </c>
      <c r="BM65" s="11">
        <f t="shared" ref="BM65:BM99" si="33">BL65*1.01</f>
        <v>1.8717444252272828</v>
      </c>
      <c r="BN65" s="11">
        <f t="shared" ref="BN65:BN99" si="34">BM65*1.01</f>
        <v>1.8904618694795556</v>
      </c>
      <c r="BO65" s="11">
        <f t="shared" ref="BO65:BO99" si="35">BN65*1.01</f>
        <v>1.9093664881743513</v>
      </c>
      <c r="BP65" s="11">
        <f t="shared" ref="BP65:BP99" si="36">BO65*1.01</f>
        <v>1.9284601530560948</v>
      </c>
      <c r="BQ65" s="11">
        <f t="shared" ref="BQ65:BQ99" si="37">BP65*1.01</f>
        <v>1.9477447545866557</v>
      </c>
      <c r="BR65" s="11">
        <f t="shared" ref="BR65:BR99" si="38">BQ65*1.01</f>
        <v>1.9672222021325223</v>
      </c>
      <c r="BS65" s="11">
        <f t="shared" ref="BS65:BS99" si="39">BR65*1.01</f>
        <v>1.9868944241538475</v>
      </c>
      <c r="BT65" s="11">
        <f t="shared" ref="BT65:BT99" si="40">BS65*1.01</f>
        <v>2.006763368395386</v>
      </c>
    </row>
    <row r="66" spans="2:72">
      <c r="B66" s="11">
        <v>1</v>
      </c>
      <c r="C66" s="11">
        <f t="shared" si="29"/>
        <v>1.01</v>
      </c>
      <c r="D66" s="11">
        <f t="shared" ref="D66:R66" si="41">C66*1.01</f>
        <v>1.0201</v>
      </c>
      <c r="E66" s="11">
        <f t="shared" si="41"/>
        <v>1.0303009999999999</v>
      </c>
      <c r="F66" s="11">
        <f t="shared" si="41"/>
        <v>1.04060401</v>
      </c>
      <c r="G66" s="11">
        <f t="shared" si="41"/>
        <v>1.0510100500999999</v>
      </c>
      <c r="H66" s="11">
        <f t="shared" si="41"/>
        <v>1.0615201506009999</v>
      </c>
      <c r="I66" s="11">
        <f t="shared" si="41"/>
        <v>1.0721353521070098</v>
      </c>
      <c r="J66" s="12">
        <f t="shared" si="41"/>
        <v>1.08285670562808</v>
      </c>
      <c r="K66" s="11">
        <f t="shared" si="41"/>
        <v>1.0936852726843609</v>
      </c>
      <c r="L66" s="11">
        <f t="shared" si="41"/>
        <v>1.1046221254112045</v>
      </c>
      <c r="M66" s="11">
        <f t="shared" si="41"/>
        <v>1.1156683466653166</v>
      </c>
      <c r="N66" s="11">
        <f t="shared" si="41"/>
        <v>1.1268250301319698</v>
      </c>
      <c r="O66" s="11">
        <f t="shared" si="41"/>
        <v>1.1380932804332895</v>
      </c>
      <c r="P66" s="11">
        <f t="shared" si="41"/>
        <v>1.1494742132376223</v>
      </c>
      <c r="Q66" s="11">
        <f t="shared" si="41"/>
        <v>1.1609689553699987</v>
      </c>
      <c r="R66" s="11">
        <f t="shared" si="41"/>
        <v>1.1725786449236986</v>
      </c>
      <c r="S66" s="11">
        <f t="shared" si="28"/>
        <v>1.1843044313729356</v>
      </c>
      <c r="T66" s="11">
        <f t="shared" si="28"/>
        <v>1.196147475686665</v>
      </c>
      <c r="U66" s="11">
        <f t="shared" si="28"/>
        <v>1.2081089504435316</v>
      </c>
      <c r="V66" s="11">
        <f t="shared" si="28"/>
        <v>1.220190039947967</v>
      </c>
      <c r="W66" s="11">
        <f t="shared" si="28"/>
        <v>1.2323919403474468</v>
      </c>
      <c r="X66" s="11">
        <f t="shared" si="28"/>
        <v>1.2447158597509214</v>
      </c>
      <c r="Y66" s="11">
        <f t="shared" si="28"/>
        <v>1.2571630183484306</v>
      </c>
      <c r="Z66" s="11">
        <f t="shared" si="28"/>
        <v>1.269734648531915</v>
      </c>
      <c r="AA66" s="11">
        <f t="shared" si="28"/>
        <v>1.282431995017234</v>
      </c>
      <c r="AB66" s="11">
        <f t="shared" si="28"/>
        <v>1.2952563149674063</v>
      </c>
      <c r="AC66" s="11">
        <f t="shared" si="28"/>
        <v>1.3082088781170804</v>
      </c>
      <c r="AD66" s="11">
        <f t="shared" si="28"/>
        <v>1.3212909668982513</v>
      </c>
      <c r="AE66" s="11">
        <f t="shared" si="28"/>
        <v>1.3345038765672339</v>
      </c>
      <c r="AF66" s="11">
        <f t="shared" si="28"/>
        <v>1.3478489153329063</v>
      </c>
      <c r="AG66" s="11">
        <f t="shared" si="28"/>
        <v>1.3613274044862353</v>
      </c>
      <c r="AH66" s="11">
        <f t="shared" si="28"/>
        <v>1.3749406785310978</v>
      </c>
      <c r="AI66" s="11">
        <f t="shared" si="28"/>
        <v>1.3886900853164088</v>
      </c>
      <c r="AJ66" s="11">
        <f t="shared" si="28"/>
        <v>1.4025769861695729</v>
      </c>
      <c r="AK66" s="11">
        <f t="shared" si="28"/>
        <v>1.4166027560312686</v>
      </c>
      <c r="AL66" s="11">
        <f t="shared" si="28"/>
        <v>1.4307687835915812</v>
      </c>
      <c r="AM66" s="11">
        <f t="shared" si="28"/>
        <v>1.4450764714274971</v>
      </c>
      <c r="AN66" s="11">
        <f t="shared" si="28"/>
        <v>1.4595272361417722</v>
      </c>
      <c r="AO66" s="11">
        <f t="shared" si="28"/>
        <v>1.4741225085031899</v>
      </c>
      <c r="AP66" s="11">
        <f t="shared" si="28"/>
        <v>1.4888637335882218</v>
      </c>
      <c r="AQ66" s="11">
        <f t="shared" si="28"/>
        <v>1.5037523709241041</v>
      </c>
      <c r="AR66" s="11">
        <f t="shared" si="28"/>
        <v>1.5187898946333451</v>
      </c>
      <c r="AS66" s="11">
        <f t="shared" si="28"/>
        <v>1.5339777935796786</v>
      </c>
      <c r="AT66" s="11">
        <f t="shared" si="28"/>
        <v>1.5493175715154754</v>
      </c>
      <c r="AU66" s="11">
        <f t="shared" si="28"/>
        <v>1.5648107472306303</v>
      </c>
      <c r="AV66" s="11">
        <f t="shared" si="28"/>
        <v>1.5804588547029366</v>
      </c>
      <c r="AW66" s="11">
        <f t="shared" si="28"/>
        <v>1.5962634432499661</v>
      </c>
      <c r="AX66" s="11">
        <f t="shared" si="28"/>
        <v>1.6122260776824657</v>
      </c>
      <c r="AY66" s="11">
        <f t="shared" si="28"/>
        <v>1.6283483384592905</v>
      </c>
      <c r="AZ66" s="11">
        <f t="shared" si="28"/>
        <v>1.6446318218438833</v>
      </c>
      <c r="BA66" s="11">
        <f t="shared" si="28"/>
        <v>1.6610781400623222</v>
      </c>
      <c r="BB66" s="11">
        <f t="shared" si="28"/>
        <v>1.6776889214629456</v>
      </c>
      <c r="BC66" s="11">
        <f t="shared" si="28"/>
        <v>1.694465810677575</v>
      </c>
      <c r="BD66" s="11">
        <f t="shared" si="28"/>
        <v>1.7114104687843508</v>
      </c>
      <c r="BE66" s="11">
        <f t="shared" si="28"/>
        <v>1.7285245734721943</v>
      </c>
      <c r="BF66" s="11">
        <f t="shared" si="28"/>
        <v>1.7458098192069162</v>
      </c>
      <c r="BG66" s="11">
        <f t="shared" si="28"/>
        <v>1.7632679173989854</v>
      </c>
      <c r="BH66" s="11">
        <f t="shared" si="28"/>
        <v>1.7809005965729752</v>
      </c>
      <c r="BI66" s="11">
        <f t="shared" si="28"/>
        <v>1.798709602538705</v>
      </c>
      <c r="BJ66" s="11">
        <f t="shared" si="30"/>
        <v>1.8166966985640922</v>
      </c>
      <c r="BK66" s="11">
        <f t="shared" si="31"/>
        <v>1.8348636655497332</v>
      </c>
      <c r="BL66" s="11">
        <f t="shared" si="32"/>
        <v>1.8532123022052305</v>
      </c>
      <c r="BM66" s="11">
        <f t="shared" si="33"/>
        <v>1.8717444252272828</v>
      </c>
      <c r="BN66" s="11">
        <f t="shared" si="34"/>
        <v>1.8904618694795556</v>
      </c>
      <c r="BO66" s="11">
        <f t="shared" si="35"/>
        <v>1.9093664881743513</v>
      </c>
      <c r="BP66" s="11">
        <f t="shared" si="36"/>
        <v>1.9284601530560948</v>
      </c>
      <c r="BQ66" s="11">
        <f t="shared" si="37"/>
        <v>1.9477447545866557</v>
      </c>
      <c r="BR66" s="11">
        <f t="shared" si="38"/>
        <v>1.9672222021325223</v>
      </c>
      <c r="BS66" s="11">
        <f t="shared" si="39"/>
        <v>1.9868944241538475</v>
      </c>
      <c r="BT66" s="11">
        <f t="shared" si="40"/>
        <v>2.006763368395386</v>
      </c>
    </row>
    <row r="67" spans="2:72">
      <c r="B67" s="11">
        <v>1</v>
      </c>
      <c r="C67" s="11">
        <f t="shared" si="29"/>
        <v>1.01</v>
      </c>
      <c r="D67" s="11">
        <f t="shared" si="28"/>
        <v>1.0201</v>
      </c>
      <c r="E67" s="11">
        <f t="shared" si="28"/>
        <v>1.0303009999999999</v>
      </c>
      <c r="F67" s="11">
        <f t="shared" si="28"/>
        <v>1.04060401</v>
      </c>
      <c r="G67" s="11">
        <f t="shared" si="28"/>
        <v>1.0510100500999999</v>
      </c>
      <c r="H67" s="11">
        <f t="shared" si="28"/>
        <v>1.0615201506009999</v>
      </c>
      <c r="I67" s="11">
        <f t="shared" si="28"/>
        <v>1.0721353521070098</v>
      </c>
      <c r="J67" s="12">
        <f t="shared" si="28"/>
        <v>1.08285670562808</v>
      </c>
      <c r="K67" s="11">
        <f t="shared" si="28"/>
        <v>1.0936852726843609</v>
      </c>
      <c r="L67" s="11">
        <f t="shared" si="28"/>
        <v>1.1046221254112045</v>
      </c>
      <c r="M67" s="11">
        <f t="shared" si="28"/>
        <v>1.1156683466653166</v>
      </c>
      <c r="N67" s="11">
        <f t="shared" si="28"/>
        <v>1.1268250301319698</v>
      </c>
      <c r="O67" s="11">
        <f t="shared" si="28"/>
        <v>1.1380932804332895</v>
      </c>
      <c r="P67" s="11">
        <f t="shared" si="28"/>
        <v>1.1494742132376223</v>
      </c>
      <c r="Q67" s="11">
        <f t="shared" si="28"/>
        <v>1.1609689553699987</v>
      </c>
      <c r="R67" s="11">
        <f t="shared" si="28"/>
        <v>1.1725786449236986</v>
      </c>
      <c r="S67" s="11">
        <f t="shared" si="28"/>
        <v>1.1843044313729356</v>
      </c>
      <c r="T67" s="11">
        <f t="shared" si="28"/>
        <v>1.196147475686665</v>
      </c>
      <c r="U67" s="11">
        <f t="shared" si="28"/>
        <v>1.2081089504435316</v>
      </c>
      <c r="V67" s="11">
        <f t="shared" si="28"/>
        <v>1.220190039947967</v>
      </c>
      <c r="W67" s="11">
        <f t="shared" si="28"/>
        <v>1.2323919403474468</v>
      </c>
      <c r="X67" s="11">
        <f t="shared" si="28"/>
        <v>1.2447158597509214</v>
      </c>
      <c r="Y67" s="11">
        <f t="shared" si="28"/>
        <v>1.2571630183484306</v>
      </c>
      <c r="Z67" s="11">
        <f t="shared" si="28"/>
        <v>1.269734648531915</v>
      </c>
      <c r="AA67" s="11">
        <f t="shared" si="28"/>
        <v>1.282431995017234</v>
      </c>
      <c r="AB67" s="11">
        <f t="shared" si="28"/>
        <v>1.2952563149674063</v>
      </c>
      <c r="AC67" s="11">
        <f t="shared" si="28"/>
        <v>1.3082088781170804</v>
      </c>
      <c r="AD67" s="11">
        <f t="shared" si="28"/>
        <v>1.3212909668982513</v>
      </c>
      <c r="AE67" s="11">
        <f t="shared" ref="D67:BI71" si="42">AD67*1.01</f>
        <v>1.3345038765672339</v>
      </c>
      <c r="AF67" s="11">
        <f t="shared" si="42"/>
        <v>1.3478489153329063</v>
      </c>
      <c r="AG67" s="11">
        <f t="shared" si="42"/>
        <v>1.3613274044862353</v>
      </c>
      <c r="AH67" s="11">
        <f t="shared" si="42"/>
        <v>1.3749406785310978</v>
      </c>
      <c r="AI67" s="11">
        <f t="shared" si="42"/>
        <v>1.3886900853164088</v>
      </c>
      <c r="AJ67" s="11">
        <f t="shared" si="42"/>
        <v>1.4025769861695729</v>
      </c>
      <c r="AK67" s="11">
        <f t="shared" si="42"/>
        <v>1.4166027560312686</v>
      </c>
      <c r="AL67" s="11">
        <f t="shared" si="42"/>
        <v>1.4307687835915812</v>
      </c>
      <c r="AM67" s="11">
        <f t="shared" si="42"/>
        <v>1.4450764714274971</v>
      </c>
      <c r="AN67" s="11">
        <f t="shared" si="42"/>
        <v>1.4595272361417722</v>
      </c>
      <c r="AO67" s="11">
        <f t="shared" si="42"/>
        <v>1.4741225085031899</v>
      </c>
      <c r="AP67" s="11">
        <f t="shared" si="42"/>
        <v>1.4888637335882218</v>
      </c>
      <c r="AQ67" s="11">
        <f t="shared" si="42"/>
        <v>1.5037523709241041</v>
      </c>
      <c r="AR67" s="11">
        <f t="shared" si="42"/>
        <v>1.5187898946333451</v>
      </c>
      <c r="AS67" s="11">
        <f t="shared" si="42"/>
        <v>1.5339777935796786</v>
      </c>
      <c r="AT67" s="11">
        <f t="shared" si="42"/>
        <v>1.5493175715154754</v>
      </c>
      <c r="AU67" s="11">
        <f t="shared" si="42"/>
        <v>1.5648107472306303</v>
      </c>
      <c r="AV67" s="11">
        <f t="shared" si="42"/>
        <v>1.5804588547029366</v>
      </c>
      <c r="AW67" s="11">
        <f t="shared" si="42"/>
        <v>1.5962634432499661</v>
      </c>
      <c r="AX67" s="11">
        <f t="shared" si="42"/>
        <v>1.6122260776824657</v>
      </c>
      <c r="AY67" s="11">
        <f t="shared" si="42"/>
        <v>1.6283483384592905</v>
      </c>
      <c r="AZ67" s="11">
        <f t="shared" si="42"/>
        <v>1.6446318218438833</v>
      </c>
      <c r="BA67" s="11">
        <f t="shared" si="42"/>
        <v>1.6610781400623222</v>
      </c>
      <c r="BB67" s="11">
        <f t="shared" si="42"/>
        <v>1.6776889214629456</v>
      </c>
      <c r="BC67" s="11">
        <f t="shared" si="42"/>
        <v>1.694465810677575</v>
      </c>
      <c r="BD67" s="11">
        <f t="shared" si="42"/>
        <v>1.7114104687843508</v>
      </c>
      <c r="BE67" s="11">
        <f t="shared" si="42"/>
        <v>1.7285245734721943</v>
      </c>
      <c r="BF67" s="11">
        <f t="shared" si="42"/>
        <v>1.7458098192069162</v>
      </c>
      <c r="BG67" s="11">
        <f t="shared" si="42"/>
        <v>1.7632679173989854</v>
      </c>
      <c r="BH67" s="11">
        <f t="shared" si="42"/>
        <v>1.7809005965729752</v>
      </c>
      <c r="BI67" s="11">
        <f t="shared" si="42"/>
        <v>1.798709602538705</v>
      </c>
      <c r="BJ67" s="11">
        <f t="shared" si="30"/>
        <v>1.8166966985640922</v>
      </c>
      <c r="BK67" s="11">
        <f t="shared" si="31"/>
        <v>1.8348636655497332</v>
      </c>
      <c r="BL67" s="11">
        <f t="shared" si="32"/>
        <v>1.8532123022052305</v>
      </c>
      <c r="BM67" s="11">
        <f t="shared" si="33"/>
        <v>1.8717444252272828</v>
      </c>
      <c r="BN67" s="11">
        <f t="shared" si="34"/>
        <v>1.8904618694795556</v>
      </c>
      <c r="BO67" s="11">
        <f t="shared" si="35"/>
        <v>1.9093664881743513</v>
      </c>
      <c r="BP67" s="11">
        <f t="shared" si="36"/>
        <v>1.9284601530560948</v>
      </c>
      <c r="BQ67" s="11">
        <f t="shared" si="37"/>
        <v>1.9477447545866557</v>
      </c>
      <c r="BR67" s="11">
        <f t="shared" si="38"/>
        <v>1.9672222021325223</v>
      </c>
      <c r="BS67" s="11">
        <f t="shared" si="39"/>
        <v>1.9868944241538475</v>
      </c>
      <c r="BT67" s="11">
        <f t="shared" si="40"/>
        <v>2.006763368395386</v>
      </c>
    </row>
    <row r="68" spans="2:72">
      <c r="B68" s="11">
        <v>1</v>
      </c>
      <c r="C68" s="11">
        <f t="shared" si="29"/>
        <v>1.01</v>
      </c>
      <c r="D68" s="11">
        <f t="shared" si="42"/>
        <v>1.0201</v>
      </c>
      <c r="E68" s="11">
        <f t="shared" si="42"/>
        <v>1.0303009999999999</v>
      </c>
      <c r="F68" s="11">
        <f t="shared" si="42"/>
        <v>1.04060401</v>
      </c>
      <c r="G68" s="11">
        <f t="shared" si="42"/>
        <v>1.0510100500999999</v>
      </c>
      <c r="H68" s="11">
        <f t="shared" si="42"/>
        <v>1.0615201506009999</v>
      </c>
      <c r="I68" s="11">
        <f t="shared" si="42"/>
        <v>1.0721353521070098</v>
      </c>
      <c r="J68" s="12">
        <f t="shared" si="42"/>
        <v>1.08285670562808</v>
      </c>
      <c r="K68" s="11">
        <f t="shared" si="42"/>
        <v>1.0936852726843609</v>
      </c>
      <c r="L68" s="11">
        <f t="shared" si="42"/>
        <v>1.1046221254112045</v>
      </c>
      <c r="M68" s="11">
        <f t="shared" si="42"/>
        <v>1.1156683466653166</v>
      </c>
      <c r="N68" s="11">
        <f t="shared" si="42"/>
        <v>1.1268250301319698</v>
      </c>
      <c r="O68" s="11">
        <f t="shared" si="42"/>
        <v>1.1380932804332895</v>
      </c>
      <c r="P68" s="11">
        <f t="shared" si="42"/>
        <v>1.1494742132376223</v>
      </c>
      <c r="Q68" s="11">
        <f t="shared" si="42"/>
        <v>1.1609689553699987</v>
      </c>
      <c r="R68" s="11">
        <f t="shared" si="42"/>
        <v>1.1725786449236986</v>
      </c>
      <c r="S68" s="11">
        <f t="shared" si="42"/>
        <v>1.1843044313729356</v>
      </c>
      <c r="T68" s="11">
        <f t="shared" si="42"/>
        <v>1.196147475686665</v>
      </c>
      <c r="U68" s="11">
        <f t="shared" si="42"/>
        <v>1.2081089504435316</v>
      </c>
      <c r="V68" s="11">
        <f t="shared" si="42"/>
        <v>1.220190039947967</v>
      </c>
      <c r="W68" s="11">
        <f t="shared" si="42"/>
        <v>1.2323919403474468</v>
      </c>
      <c r="X68" s="11">
        <f t="shared" si="42"/>
        <v>1.2447158597509214</v>
      </c>
      <c r="Y68" s="11">
        <f t="shared" si="42"/>
        <v>1.2571630183484306</v>
      </c>
      <c r="Z68" s="11">
        <f t="shared" si="42"/>
        <v>1.269734648531915</v>
      </c>
      <c r="AA68" s="11">
        <f t="shared" si="42"/>
        <v>1.282431995017234</v>
      </c>
      <c r="AB68" s="11">
        <f t="shared" si="42"/>
        <v>1.2952563149674063</v>
      </c>
      <c r="AC68" s="11">
        <f t="shared" si="42"/>
        <v>1.3082088781170804</v>
      </c>
      <c r="AD68" s="11">
        <f t="shared" si="42"/>
        <v>1.3212909668982513</v>
      </c>
      <c r="AE68" s="11">
        <f t="shared" si="42"/>
        <v>1.3345038765672339</v>
      </c>
      <c r="AF68" s="11">
        <f t="shared" si="42"/>
        <v>1.3478489153329063</v>
      </c>
      <c r="AG68" s="11">
        <f t="shared" si="42"/>
        <v>1.3613274044862353</v>
      </c>
      <c r="AH68" s="11">
        <f t="shared" si="42"/>
        <v>1.3749406785310978</v>
      </c>
      <c r="AI68" s="11">
        <f t="shared" si="42"/>
        <v>1.3886900853164088</v>
      </c>
      <c r="AJ68" s="11">
        <f t="shared" si="42"/>
        <v>1.4025769861695729</v>
      </c>
      <c r="AK68" s="11">
        <f t="shared" si="42"/>
        <v>1.4166027560312686</v>
      </c>
      <c r="AL68" s="11">
        <f t="shared" si="42"/>
        <v>1.4307687835915812</v>
      </c>
      <c r="AM68" s="11">
        <f t="shared" si="42"/>
        <v>1.4450764714274971</v>
      </c>
      <c r="AN68" s="11">
        <f t="shared" si="42"/>
        <v>1.4595272361417722</v>
      </c>
      <c r="AO68" s="11">
        <f t="shared" si="42"/>
        <v>1.4741225085031899</v>
      </c>
      <c r="AP68" s="11">
        <f t="shared" si="42"/>
        <v>1.4888637335882218</v>
      </c>
      <c r="AQ68" s="11">
        <f t="shared" si="42"/>
        <v>1.5037523709241041</v>
      </c>
      <c r="AR68" s="11">
        <f t="shared" si="42"/>
        <v>1.5187898946333451</v>
      </c>
      <c r="AS68" s="11">
        <f t="shared" si="42"/>
        <v>1.5339777935796786</v>
      </c>
      <c r="AT68" s="11">
        <f t="shared" si="42"/>
        <v>1.5493175715154754</v>
      </c>
      <c r="AU68" s="11">
        <f t="shared" si="42"/>
        <v>1.5648107472306303</v>
      </c>
      <c r="AV68" s="11">
        <f t="shared" si="42"/>
        <v>1.5804588547029366</v>
      </c>
      <c r="AW68" s="11">
        <f t="shared" si="42"/>
        <v>1.5962634432499661</v>
      </c>
      <c r="AX68" s="11">
        <f t="shared" si="42"/>
        <v>1.6122260776824657</v>
      </c>
      <c r="AY68" s="11">
        <f t="shared" si="42"/>
        <v>1.6283483384592905</v>
      </c>
      <c r="AZ68" s="11">
        <f t="shared" si="42"/>
        <v>1.6446318218438833</v>
      </c>
      <c r="BA68" s="11">
        <f t="shared" si="42"/>
        <v>1.6610781400623222</v>
      </c>
      <c r="BB68" s="11">
        <f t="shared" si="42"/>
        <v>1.6776889214629456</v>
      </c>
      <c r="BC68" s="11">
        <f t="shared" si="42"/>
        <v>1.694465810677575</v>
      </c>
      <c r="BD68" s="11">
        <f t="shared" si="42"/>
        <v>1.7114104687843508</v>
      </c>
      <c r="BE68" s="11">
        <f t="shared" si="42"/>
        <v>1.7285245734721943</v>
      </c>
      <c r="BF68" s="11">
        <f t="shared" si="42"/>
        <v>1.7458098192069162</v>
      </c>
      <c r="BG68" s="11">
        <f t="shared" si="42"/>
        <v>1.7632679173989854</v>
      </c>
      <c r="BH68" s="11">
        <f t="shared" si="42"/>
        <v>1.7809005965729752</v>
      </c>
      <c r="BI68" s="11">
        <f t="shared" si="42"/>
        <v>1.798709602538705</v>
      </c>
      <c r="BJ68" s="11">
        <f t="shared" si="30"/>
        <v>1.8166966985640922</v>
      </c>
      <c r="BK68" s="11">
        <f t="shared" si="31"/>
        <v>1.8348636655497332</v>
      </c>
      <c r="BL68" s="11">
        <f t="shared" si="32"/>
        <v>1.8532123022052305</v>
      </c>
      <c r="BM68" s="11">
        <f t="shared" si="33"/>
        <v>1.8717444252272828</v>
      </c>
      <c r="BN68" s="11">
        <f t="shared" si="34"/>
        <v>1.8904618694795556</v>
      </c>
      <c r="BO68" s="11">
        <f t="shared" si="35"/>
        <v>1.9093664881743513</v>
      </c>
      <c r="BP68" s="11">
        <f t="shared" si="36"/>
        <v>1.9284601530560948</v>
      </c>
      <c r="BQ68" s="11">
        <f t="shared" si="37"/>
        <v>1.9477447545866557</v>
      </c>
      <c r="BR68" s="11">
        <f t="shared" si="38"/>
        <v>1.9672222021325223</v>
      </c>
      <c r="BS68" s="11">
        <f t="shared" si="39"/>
        <v>1.9868944241538475</v>
      </c>
      <c r="BT68" s="11">
        <f t="shared" si="40"/>
        <v>2.006763368395386</v>
      </c>
    </row>
    <row r="69" spans="2:72">
      <c r="B69" s="11">
        <v>1</v>
      </c>
      <c r="C69" s="11">
        <f t="shared" si="29"/>
        <v>1.01</v>
      </c>
      <c r="D69" s="11">
        <f t="shared" si="42"/>
        <v>1.0201</v>
      </c>
      <c r="E69" s="11">
        <f t="shared" si="42"/>
        <v>1.0303009999999999</v>
      </c>
      <c r="F69" s="11">
        <f t="shared" si="42"/>
        <v>1.04060401</v>
      </c>
      <c r="G69" s="11">
        <f t="shared" si="42"/>
        <v>1.0510100500999999</v>
      </c>
      <c r="H69" s="11">
        <f t="shared" si="42"/>
        <v>1.0615201506009999</v>
      </c>
      <c r="I69" s="11">
        <f t="shared" si="42"/>
        <v>1.0721353521070098</v>
      </c>
      <c r="J69" s="12">
        <f t="shared" si="42"/>
        <v>1.08285670562808</v>
      </c>
      <c r="K69" s="11">
        <f t="shared" si="42"/>
        <v>1.0936852726843609</v>
      </c>
      <c r="L69" s="11">
        <f t="shared" si="42"/>
        <v>1.1046221254112045</v>
      </c>
      <c r="M69" s="11">
        <f t="shared" si="42"/>
        <v>1.1156683466653166</v>
      </c>
      <c r="N69" s="11">
        <f t="shared" si="42"/>
        <v>1.1268250301319698</v>
      </c>
      <c r="O69" s="11">
        <f t="shared" si="42"/>
        <v>1.1380932804332895</v>
      </c>
      <c r="P69" s="11">
        <f t="shared" si="42"/>
        <v>1.1494742132376223</v>
      </c>
      <c r="Q69" s="11">
        <f t="shared" si="42"/>
        <v>1.1609689553699987</v>
      </c>
      <c r="R69" s="11">
        <f t="shared" si="42"/>
        <v>1.1725786449236986</v>
      </c>
      <c r="S69" s="11">
        <f t="shared" si="42"/>
        <v>1.1843044313729356</v>
      </c>
      <c r="T69" s="11">
        <f t="shared" si="42"/>
        <v>1.196147475686665</v>
      </c>
      <c r="U69" s="11">
        <f t="shared" si="42"/>
        <v>1.2081089504435316</v>
      </c>
      <c r="V69" s="11">
        <f t="shared" si="42"/>
        <v>1.220190039947967</v>
      </c>
      <c r="W69" s="11">
        <f t="shared" si="42"/>
        <v>1.2323919403474468</v>
      </c>
      <c r="X69" s="11">
        <f t="shared" si="42"/>
        <v>1.2447158597509214</v>
      </c>
      <c r="Y69" s="11">
        <f t="shared" si="42"/>
        <v>1.2571630183484306</v>
      </c>
      <c r="Z69" s="11">
        <f t="shared" si="42"/>
        <v>1.269734648531915</v>
      </c>
      <c r="AA69" s="11">
        <f t="shared" si="42"/>
        <v>1.282431995017234</v>
      </c>
      <c r="AB69" s="11">
        <f t="shared" si="42"/>
        <v>1.2952563149674063</v>
      </c>
      <c r="AC69" s="11">
        <f t="shared" si="42"/>
        <v>1.3082088781170804</v>
      </c>
      <c r="AD69" s="11">
        <f t="shared" si="42"/>
        <v>1.3212909668982513</v>
      </c>
      <c r="AE69" s="11">
        <f t="shared" si="42"/>
        <v>1.3345038765672339</v>
      </c>
      <c r="AF69" s="11">
        <f t="shared" si="42"/>
        <v>1.3478489153329063</v>
      </c>
      <c r="AG69" s="11">
        <f t="shared" si="42"/>
        <v>1.3613274044862353</v>
      </c>
      <c r="AH69" s="11">
        <f t="shared" si="42"/>
        <v>1.3749406785310978</v>
      </c>
      <c r="AI69" s="11">
        <f t="shared" si="42"/>
        <v>1.3886900853164088</v>
      </c>
      <c r="AJ69" s="11">
        <f t="shared" si="42"/>
        <v>1.4025769861695729</v>
      </c>
      <c r="AK69" s="11">
        <f t="shared" si="42"/>
        <v>1.4166027560312686</v>
      </c>
      <c r="AL69" s="11">
        <f t="shared" si="42"/>
        <v>1.4307687835915812</v>
      </c>
      <c r="AM69" s="11">
        <f t="shared" si="42"/>
        <v>1.4450764714274971</v>
      </c>
      <c r="AN69" s="11">
        <f t="shared" si="42"/>
        <v>1.4595272361417722</v>
      </c>
      <c r="AO69" s="11">
        <f t="shared" si="42"/>
        <v>1.4741225085031899</v>
      </c>
      <c r="AP69" s="11">
        <f t="shared" si="42"/>
        <v>1.4888637335882218</v>
      </c>
      <c r="AQ69" s="11">
        <f t="shared" si="42"/>
        <v>1.5037523709241041</v>
      </c>
      <c r="AR69" s="11">
        <f t="shared" si="42"/>
        <v>1.5187898946333451</v>
      </c>
      <c r="AS69" s="11">
        <f t="shared" si="42"/>
        <v>1.5339777935796786</v>
      </c>
      <c r="AT69" s="11">
        <f t="shared" si="42"/>
        <v>1.5493175715154754</v>
      </c>
      <c r="AU69" s="11">
        <f t="shared" si="42"/>
        <v>1.5648107472306303</v>
      </c>
      <c r="AV69" s="11">
        <f t="shared" si="42"/>
        <v>1.5804588547029366</v>
      </c>
      <c r="AW69" s="11">
        <f t="shared" si="42"/>
        <v>1.5962634432499661</v>
      </c>
      <c r="AX69" s="11">
        <f t="shared" si="42"/>
        <v>1.6122260776824657</v>
      </c>
      <c r="AY69" s="11">
        <f t="shared" si="42"/>
        <v>1.6283483384592905</v>
      </c>
      <c r="AZ69" s="11">
        <f t="shared" si="42"/>
        <v>1.6446318218438833</v>
      </c>
      <c r="BA69" s="11">
        <f t="shared" si="42"/>
        <v>1.6610781400623222</v>
      </c>
      <c r="BB69" s="11">
        <f t="shared" si="42"/>
        <v>1.6776889214629456</v>
      </c>
      <c r="BC69" s="11">
        <f t="shared" si="42"/>
        <v>1.694465810677575</v>
      </c>
      <c r="BD69" s="11">
        <f t="shared" si="42"/>
        <v>1.7114104687843508</v>
      </c>
      <c r="BE69" s="11">
        <f t="shared" si="42"/>
        <v>1.7285245734721943</v>
      </c>
      <c r="BF69" s="11">
        <f t="shared" si="42"/>
        <v>1.7458098192069162</v>
      </c>
      <c r="BG69" s="11">
        <f t="shared" si="42"/>
        <v>1.7632679173989854</v>
      </c>
      <c r="BH69" s="11">
        <f t="shared" si="42"/>
        <v>1.7809005965729752</v>
      </c>
      <c r="BI69" s="11">
        <f t="shared" si="42"/>
        <v>1.798709602538705</v>
      </c>
      <c r="BJ69" s="11">
        <f t="shared" si="30"/>
        <v>1.8166966985640922</v>
      </c>
      <c r="BK69" s="11">
        <f t="shared" si="31"/>
        <v>1.8348636655497332</v>
      </c>
      <c r="BL69" s="11">
        <f t="shared" si="32"/>
        <v>1.8532123022052305</v>
      </c>
      <c r="BM69" s="11">
        <f t="shared" si="33"/>
        <v>1.8717444252272828</v>
      </c>
      <c r="BN69" s="11">
        <f t="shared" si="34"/>
        <v>1.8904618694795556</v>
      </c>
      <c r="BO69" s="11">
        <f t="shared" si="35"/>
        <v>1.9093664881743513</v>
      </c>
      <c r="BP69" s="11">
        <f t="shared" si="36"/>
        <v>1.9284601530560948</v>
      </c>
      <c r="BQ69" s="11">
        <f t="shared" si="37"/>
        <v>1.9477447545866557</v>
      </c>
      <c r="BR69" s="11">
        <f t="shared" si="38"/>
        <v>1.9672222021325223</v>
      </c>
      <c r="BS69" s="11">
        <f t="shared" si="39"/>
        <v>1.9868944241538475</v>
      </c>
      <c r="BT69" s="11">
        <f t="shared" si="40"/>
        <v>2.006763368395386</v>
      </c>
    </row>
    <row r="70" spans="2:72">
      <c r="B70" s="11">
        <v>1</v>
      </c>
      <c r="C70" s="11">
        <f t="shared" si="29"/>
        <v>1.01</v>
      </c>
      <c r="D70" s="11">
        <f t="shared" si="42"/>
        <v>1.0201</v>
      </c>
      <c r="E70" s="11">
        <f t="shared" si="42"/>
        <v>1.0303009999999999</v>
      </c>
      <c r="F70" s="11">
        <f t="shared" si="42"/>
        <v>1.04060401</v>
      </c>
      <c r="G70" s="11">
        <f t="shared" si="42"/>
        <v>1.0510100500999999</v>
      </c>
      <c r="H70" s="11">
        <f t="shared" si="42"/>
        <v>1.0615201506009999</v>
      </c>
      <c r="I70" s="11">
        <f t="shared" si="42"/>
        <v>1.0721353521070098</v>
      </c>
      <c r="J70" s="12">
        <f t="shared" si="42"/>
        <v>1.08285670562808</v>
      </c>
      <c r="K70" s="11">
        <f t="shared" si="42"/>
        <v>1.0936852726843609</v>
      </c>
      <c r="L70" s="11">
        <f t="shared" si="42"/>
        <v>1.1046221254112045</v>
      </c>
      <c r="M70" s="11">
        <f t="shared" si="42"/>
        <v>1.1156683466653166</v>
      </c>
      <c r="N70" s="11">
        <f t="shared" si="42"/>
        <v>1.1268250301319698</v>
      </c>
      <c r="O70" s="11">
        <f t="shared" si="42"/>
        <v>1.1380932804332895</v>
      </c>
      <c r="P70" s="11">
        <f t="shared" si="42"/>
        <v>1.1494742132376223</v>
      </c>
      <c r="Q70" s="11">
        <f t="shared" si="42"/>
        <v>1.1609689553699987</v>
      </c>
      <c r="R70" s="11">
        <f t="shared" si="42"/>
        <v>1.1725786449236986</v>
      </c>
      <c r="S70" s="11">
        <f t="shared" si="42"/>
        <v>1.1843044313729356</v>
      </c>
      <c r="T70" s="11">
        <f t="shared" si="42"/>
        <v>1.196147475686665</v>
      </c>
      <c r="U70" s="11">
        <f t="shared" si="42"/>
        <v>1.2081089504435316</v>
      </c>
      <c r="V70" s="11">
        <f t="shared" si="42"/>
        <v>1.220190039947967</v>
      </c>
      <c r="W70" s="11">
        <f t="shared" si="42"/>
        <v>1.2323919403474468</v>
      </c>
      <c r="X70" s="11">
        <f t="shared" si="42"/>
        <v>1.2447158597509214</v>
      </c>
      <c r="Y70" s="11">
        <f t="shared" si="42"/>
        <v>1.2571630183484306</v>
      </c>
      <c r="Z70" s="11">
        <f t="shared" si="42"/>
        <v>1.269734648531915</v>
      </c>
      <c r="AA70" s="11">
        <f t="shared" si="42"/>
        <v>1.282431995017234</v>
      </c>
      <c r="AB70" s="11">
        <f t="shared" si="42"/>
        <v>1.2952563149674063</v>
      </c>
      <c r="AC70" s="11">
        <f t="shared" si="42"/>
        <v>1.3082088781170804</v>
      </c>
      <c r="AD70" s="11">
        <f t="shared" si="42"/>
        <v>1.3212909668982513</v>
      </c>
      <c r="AE70" s="11">
        <f t="shared" si="42"/>
        <v>1.3345038765672339</v>
      </c>
      <c r="AF70" s="11">
        <f t="shared" si="42"/>
        <v>1.3478489153329063</v>
      </c>
      <c r="AG70" s="11">
        <f t="shared" si="42"/>
        <v>1.3613274044862353</v>
      </c>
      <c r="AH70" s="11">
        <f t="shared" si="42"/>
        <v>1.3749406785310978</v>
      </c>
      <c r="AI70" s="11">
        <f t="shared" si="42"/>
        <v>1.3886900853164088</v>
      </c>
      <c r="AJ70" s="11">
        <f t="shared" si="42"/>
        <v>1.4025769861695729</v>
      </c>
      <c r="AK70" s="11">
        <f t="shared" si="42"/>
        <v>1.4166027560312686</v>
      </c>
      <c r="AL70" s="11">
        <f t="shared" si="42"/>
        <v>1.4307687835915812</v>
      </c>
      <c r="AM70" s="11">
        <f t="shared" si="42"/>
        <v>1.4450764714274971</v>
      </c>
      <c r="AN70" s="11">
        <f t="shared" si="42"/>
        <v>1.4595272361417722</v>
      </c>
      <c r="AO70" s="11">
        <f t="shared" si="42"/>
        <v>1.4741225085031899</v>
      </c>
      <c r="AP70" s="11">
        <f t="shared" si="42"/>
        <v>1.4888637335882218</v>
      </c>
      <c r="AQ70" s="11">
        <f t="shared" si="42"/>
        <v>1.5037523709241041</v>
      </c>
      <c r="AR70" s="11">
        <f t="shared" si="42"/>
        <v>1.5187898946333451</v>
      </c>
      <c r="AS70" s="11">
        <f t="shared" si="42"/>
        <v>1.5339777935796786</v>
      </c>
      <c r="AT70" s="11">
        <f t="shared" si="42"/>
        <v>1.5493175715154754</v>
      </c>
      <c r="AU70" s="11">
        <f t="shared" si="42"/>
        <v>1.5648107472306303</v>
      </c>
      <c r="AV70" s="11">
        <f t="shared" si="42"/>
        <v>1.5804588547029366</v>
      </c>
      <c r="AW70" s="11">
        <f t="shared" si="42"/>
        <v>1.5962634432499661</v>
      </c>
      <c r="AX70" s="11">
        <f t="shared" si="42"/>
        <v>1.6122260776824657</v>
      </c>
      <c r="AY70" s="11">
        <f t="shared" si="42"/>
        <v>1.6283483384592905</v>
      </c>
      <c r="AZ70" s="11">
        <f t="shared" si="42"/>
        <v>1.6446318218438833</v>
      </c>
      <c r="BA70" s="11">
        <f t="shared" si="42"/>
        <v>1.6610781400623222</v>
      </c>
      <c r="BB70" s="11">
        <f t="shared" si="42"/>
        <v>1.6776889214629456</v>
      </c>
      <c r="BC70" s="11">
        <f t="shared" si="42"/>
        <v>1.694465810677575</v>
      </c>
      <c r="BD70" s="11">
        <f t="shared" si="42"/>
        <v>1.7114104687843508</v>
      </c>
      <c r="BE70" s="11">
        <f t="shared" si="42"/>
        <v>1.7285245734721943</v>
      </c>
      <c r="BF70" s="11">
        <f t="shared" si="42"/>
        <v>1.7458098192069162</v>
      </c>
      <c r="BG70" s="11">
        <f t="shared" si="42"/>
        <v>1.7632679173989854</v>
      </c>
      <c r="BH70" s="11">
        <f t="shared" si="42"/>
        <v>1.7809005965729752</v>
      </c>
      <c r="BI70" s="11">
        <f t="shared" si="42"/>
        <v>1.798709602538705</v>
      </c>
      <c r="BJ70" s="11">
        <f t="shared" si="30"/>
        <v>1.8166966985640922</v>
      </c>
      <c r="BK70" s="11">
        <f t="shared" si="31"/>
        <v>1.8348636655497332</v>
      </c>
      <c r="BL70" s="11">
        <f t="shared" si="32"/>
        <v>1.8532123022052305</v>
      </c>
      <c r="BM70" s="11">
        <f t="shared" si="33"/>
        <v>1.8717444252272828</v>
      </c>
      <c r="BN70" s="11">
        <f t="shared" si="34"/>
        <v>1.8904618694795556</v>
      </c>
      <c r="BO70" s="11">
        <f t="shared" si="35"/>
        <v>1.9093664881743513</v>
      </c>
      <c r="BP70" s="11">
        <f t="shared" si="36"/>
        <v>1.9284601530560948</v>
      </c>
      <c r="BQ70" s="11">
        <f t="shared" si="37"/>
        <v>1.9477447545866557</v>
      </c>
      <c r="BR70" s="11">
        <f t="shared" si="38"/>
        <v>1.9672222021325223</v>
      </c>
      <c r="BS70" s="11">
        <f t="shared" si="39"/>
        <v>1.9868944241538475</v>
      </c>
      <c r="BT70" s="11">
        <f t="shared" si="40"/>
        <v>2.006763368395386</v>
      </c>
    </row>
    <row r="71" spans="2:72">
      <c r="B71" s="11">
        <v>1</v>
      </c>
      <c r="C71" s="11">
        <f t="shared" si="29"/>
        <v>1.01</v>
      </c>
      <c r="D71" s="11">
        <f t="shared" si="42"/>
        <v>1.0201</v>
      </c>
      <c r="E71" s="11">
        <f t="shared" si="42"/>
        <v>1.0303009999999999</v>
      </c>
      <c r="F71" s="11">
        <f t="shared" si="42"/>
        <v>1.04060401</v>
      </c>
      <c r="G71" s="11">
        <f t="shared" si="42"/>
        <v>1.0510100500999999</v>
      </c>
      <c r="H71" s="11">
        <f t="shared" si="42"/>
        <v>1.0615201506009999</v>
      </c>
      <c r="I71" s="11">
        <f t="shared" si="42"/>
        <v>1.0721353521070098</v>
      </c>
      <c r="J71" s="12">
        <f t="shared" si="42"/>
        <v>1.08285670562808</v>
      </c>
      <c r="K71" s="11">
        <f t="shared" si="42"/>
        <v>1.0936852726843609</v>
      </c>
      <c r="L71" s="11">
        <f t="shared" si="42"/>
        <v>1.1046221254112045</v>
      </c>
      <c r="M71" s="11">
        <f t="shared" si="42"/>
        <v>1.1156683466653166</v>
      </c>
      <c r="N71" s="11">
        <f t="shared" si="42"/>
        <v>1.1268250301319698</v>
      </c>
      <c r="O71" s="11">
        <f t="shared" si="42"/>
        <v>1.1380932804332895</v>
      </c>
      <c r="P71" s="11">
        <f t="shared" si="42"/>
        <v>1.1494742132376223</v>
      </c>
      <c r="Q71" s="11">
        <f t="shared" si="42"/>
        <v>1.1609689553699987</v>
      </c>
      <c r="R71" s="11">
        <f t="shared" si="42"/>
        <v>1.1725786449236986</v>
      </c>
      <c r="S71" s="11">
        <f t="shared" si="42"/>
        <v>1.1843044313729356</v>
      </c>
      <c r="T71" s="11">
        <f t="shared" si="42"/>
        <v>1.196147475686665</v>
      </c>
      <c r="U71" s="11">
        <f t="shared" si="42"/>
        <v>1.2081089504435316</v>
      </c>
      <c r="V71" s="11">
        <f t="shared" si="42"/>
        <v>1.220190039947967</v>
      </c>
      <c r="W71" s="11">
        <f t="shared" si="42"/>
        <v>1.2323919403474468</v>
      </c>
      <c r="X71" s="11">
        <f t="shared" si="42"/>
        <v>1.2447158597509214</v>
      </c>
      <c r="Y71" s="11">
        <f t="shared" si="42"/>
        <v>1.2571630183484306</v>
      </c>
      <c r="Z71" s="11">
        <f t="shared" si="42"/>
        <v>1.269734648531915</v>
      </c>
      <c r="AA71" s="11">
        <f t="shared" si="42"/>
        <v>1.282431995017234</v>
      </c>
      <c r="AB71" s="11">
        <f t="shared" si="42"/>
        <v>1.2952563149674063</v>
      </c>
      <c r="AC71" s="11">
        <f t="shared" si="42"/>
        <v>1.3082088781170804</v>
      </c>
      <c r="AD71" s="11">
        <f t="shared" si="42"/>
        <v>1.3212909668982513</v>
      </c>
      <c r="AE71" s="11">
        <f t="shared" si="42"/>
        <v>1.3345038765672339</v>
      </c>
      <c r="AF71" s="11">
        <f t="shared" si="42"/>
        <v>1.3478489153329063</v>
      </c>
      <c r="AG71" s="11">
        <f t="shared" si="42"/>
        <v>1.3613274044862353</v>
      </c>
      <c r="AH71" s="11">
        <f t="shared" si="42"/>
        <v>1.3749406785310978</v>
      </c>
      <c r="AI71" s="11">
        <f t="shared" si="42"/>
        <v>1.3886900853164088</v>
      </c>
      <c r="AJ71" s="11">
        <f t="shared" si="42"/>
        <v>1.4025769861695729</v>
      </c>
      <c r="AK71" s="11">
        <f t="shared" si="42"/>
        <v>1.4166027560312686</v>
      </c>
      <c r="AL71" s="11">
        <f t="shared" si="42"/>
        <v>1.4307687835915812</v>
      </c>
      <c r="AM71" s="11">
        <f t="shared" si="42"/>
        <v>1.4450764714274971</v>
      </c>
      <c r="AN71" s="11">
        <f t="shared" si="42"/>
        <v>1.4595272361417722</v>
      </c>
      <c r="AO71" s="11">
        <f t="shared" si="42"/>
        <v>1.4741225085031899</v>
      </c>
      <c r="AP71" s="11">
        <f t="shared" si="42"/>
        <v>1.4888637335882218</v>
      </c>
      <c r="AQ71" s="11">
        <f t="shared" si="42"/>
        <v>1.5037523709241041</v>
      </c>
      <c r="AR71" s="11">
        <f t="shared" si="42"/>
        <v>1.5187898946333451</v>
      </c>
      <c r="AS71" s="11">
        <f t="shared" si="42"/>
        <v>1.5339777935796786</v>
      </c>
      <c r="AT71" s="11">
        <f t="shared" si="42"/>
        <v>1.5493175715154754</v>
      </c>
      <c r="AU71" s="11">
        <f t="shared" si="42"/>
        <v>1.5648107472306303</v>
      </c>
      <c r="AV71" s="11">
        <f t="shared" si="42"/>
        <v>1.5804588547029366</v>
      </c>
      <c r="AW71" s="11">
        <f t="shared" si="42"/>
        <v>1.5962634432499661</v>
      </c>
      <c r="AX71" s="11">
        <f t="shared" si="42"/>
        <v>1.6122260776824657</v>
      </c>
      <c r="AY71" s="11">
        <f t="shared" si="42"/>
        <v>1.6283483384592905</v>
      </c>
      <c r="AZ71" s="11">
        <f t="shared" si="42"/>
        <v>1.6446318218438833</v>
      </c>
      <c r="BA71" s="11">
        <f t="shared" si="42"/>
        <v>1.6610781400623222</v>
      </c>
      <c r="BB71" s="11">
        <f t="shared" ref="D71:BI76" si="43">BA71*1.01</f>
        <v>1.6776889214629456</v>
      </c>
      <c r="BC71" s="11">
        <f t="shared" si="43"/>
        <v>1.694465810677575</v>
      </c>
      <c r="BD71" s="11">
        <f t="shared" si="43"/>
        <v>1.7114104687843508</v>
      </c>
      <c r="BE71" s="11">
        <f t="shared" si="43"/>
        <v>1.7285245734721943</v>
      </c>
      <c r="BF71" s="11">
        <f t="shared" si="43"/>
        <v>1.7458098192069162</v>
      </c>
      <c r="BG71" s="11">
        <f t="shared" si="43"/>
        <v>1.7632679173989854</v>
      </c>
      <c r="BH71" s="11">
        <f t="shared" si="43"/>
        <v>1.7809005965729752</v>
      </c>
      <c r="BI71" s="11">
        <f t="shared" si="43"/>
        <v>1.798709602538705</v>
      </c>
      <c r="BJ71" s="11">
        <f t="shared" si="30"/>
        <v>1.8166966985640922</v>
      </c>
      <c r="BK71" s="11">
        <f t="shared" si="31"/>
        <v>1.8348636655497332</v>
      </c>
      <c r="BL71" s="11">
        <f t="shared" si="32"/>
        <v>1.8532123022052305</v>
      </c>
      <c r="BM71" s="11">
        <f t="shared" si="33"/>
        <v>1.8717444252272828</v>
      </c>
      <c r="BN71" s="11">
        <f t="shared" si="34"/>
        <v>1.8904618694795556</v>
      </c>
      <c r="BO71" s="11">
        <f t="shared" si="35"/>
        <v>1.9093664881743513</v>
      </c>
      <c r="BP71" s="11">
        <f t="shared" si="36"/>
        <v>1.9284601530560948</v>
      </c>
      <c r="BQ71" s="11">
        <f t="shared" si="37"/>
        <v>1.9477447545866557</v>
      </c>
      <c r="BR71" s="11">
        <f t="shared" si="38"/>
        <v>1.9672222021325223</v>
      </c>
      <c r="BS71" s="11">
        <f t="shared" si="39"/>
        <v>1.9868944241538475</v>
      </c>
      <c r="BT71" s="11">
        <f t="shared" si="40"/>
        <v>2.006763368395386</v>
      </c>
    </row>
    <row r="72" spans="2:72">
      <c r="B72" s="11">
        <v>1</v>
      </c>
      <c r="C72" s="11">
        <f t="shared" si="29"/>
        <v>1.01</v>
      </c>
      <c r="D72" s="11">
        <f t="shared" si="43"/>
        <v>1.0201</v>
      </c>
      <c r="E72" s="11">
        <f t="shared" si="43"/>
        <v>1.0303009999999999</v>
      </c>
      <c r="F72" s="11">
        <f t="shared" si="43"/>
        <v>1.04060401</v>
      </c>
      <c r="G72" s="11">
        <f t="shared" si="43"/>
        <v>1.0510100500999999</v>
      </c>
      <c r="H72" s="11">
        <f t="shared" si="43"/>
        <v>1.0615201506009999</v>
      </c>
      <c r="I72" s="11">
        <f t="shared" si="43"/>
        <v>1.0721353521070098</v>
      </c>
      <c r="J72" s="12">
        <f t="shared" si="43"/>
        <v>1.08285670562808</v>
      </c>
      <c r="K72" s="11">
        <f t="shared" si="43"/>
        <v>1.0936852726843609</v>
      </c>
      <c r="L72" s="11">
        <f t="shared" si="43"/>
        <v>1.1046221254112045</v>
      </c>
      <c r="M72" s="11">
        <f t="shared" si="43"/>
        <v>1.1156683466653166</v>
      </c>
      <c r="N72" s="11">
        <f t="shared" si="43"/>
        <v>1.1268250301319698</v>
      </c>
      <c r="O72" s="11">
        <f t="shared" si="43"/>
        <v>1.1380932804332895</v>
      </c>
      <c r="P72" s="11">
        <f t="shared" si="43"/>
        <v>1.1494742132376223</v>
      </c>
      <c r="Q72" s="11">
        <f t="shared" si="43"/>
        <v>1.1609689553699987</v>
      </c>
      <c r="R72" s="11">
        <f t="shared" si="43"/>
        <v>1.1725786449236986</v>
      </c>
      <c r="S72" s="11">
        <f t="shared" si="43"/>
        <v>1.1843044313729356</v>
      </c>
      <c r="T72" s="11">
        <f t="shared" si="43"/>
        <v>1.196147475686665</v>
      </c>
      <c r="U72" s="11">
        <f t="shared" si="43"/>
        <v>1.2081089504435316</v>
      </c>
      <c r="V72" s="11">
        <f t="shared" si="43"/>
        <v>1.220190039947967</v>
      </c>
      <c r="W72" s="11">
        <f t="shared" si="43"/>
        <v>1.2323919403474468</v>
      </c>
      <c r="X72" s="11">
        <f t="shared" si="43"/>
        <v>1.2447158597509214</v>
      </c>
      <c r="Y72" s="11">
        <f t="shared" si="43"/>
        <v>1.2571630183484306</v>
      </c>
      <c r="Z72" s="11">
        <f t="shared" si="43"/>
        <v>1.269734648531915</v>
      </c>
      <c r="AA72" s="11">
        <f t="shared" si="43"/>
        <v>1.282431995017234</v>
      </c>
      <c r="AB72" s="11">
        <f t="shared" si="43"/>
        <v>1.2952563149674063</v>
      </c>
      <c r="AC72" s="11">
        <f t="shared" si="43"/>
        <v>1.3082088781170804</v>
      </c>
      <c r="AD72" s="11">
        <f t="shared" si="43"/>
        <v>1.3212909668982513</v>
      </c>
      <c r="AE72" s="11">
        <f t="shared" si="43"/>
        <v>1.3345038765672339</v>
      </c>
      <c r="AF72" s="11">
        <f t="shared" si="43"/>
        <v>1.3478489153329063</v>
      </c>
      <c r="AG72" s="11">
        <f t="shared" si="43"/>
        <v>1.3613274044862353</v>
      </c>
      <c r="AH72" s="11">
        <f t="shared" si="43"/>
        <v>1.3749406785310978</v>
      </c>
      <c r="AI72" s="11">
        <f t="shared" si="43"/>
        <v>1.3886900853164088</v>
      </c>
      <c r="AJ72" s="11">
        <f t="shared" si="43"/>
        <v>1.4025769861695729</v>
      </c>
      <c r="AK72" s="11">
        <f t="shared" si="43"/>
        <v>1.4166027560312686</v>
      </c>
      <c r="AL72" s="11">
        <f t="shared" si="43"/>
        <v>1.4307687835915812</v>
      </c>
      <c r="AM72" s="11">
        <f t="shared" si="43"/>
        <v>1.4450764714274971</v>
      </c>
      <c r="AN72" s="11">
        <f t="shared" si="43"/>
        <v>1.4595272361417722</v>
      </c>
      <c r="AO72" s="11">
        <f t="shared" si="43"/>
        <v>1.4741225085031899</v>
      </c>
      <c r="AP72" s="11">
        <f t="shared" si="43"/>
        <v>1.4888637335882218</v>
      </c>
      <c r="AQ72" s="11">
        <f t="shared" si="43"/>
        <v>1.5037523709241041</v>
      </c>
      <c r="AR72" s="11">
        <f t="shared" si="43"/>
        <v>1.5187898946333451</v>
      </c>
      <c r="AS72" s="11">
        <f t="shared" si="43"/>
        <v>1.5339777935796786</v>
      </c>
      <c r="AT72" s="11">
        <f t="shared" si="43"/>
        <v>1.5493175715154754</v>
      </c>
      <c r="AU72" s="11">
        <f t="shared" si="43"/>
        <v>1.5648107472306303</v>
      </c>
      <c r="AV72" s="11">
        <f t="shared" si="43"/>
        <v>1.5804588547029366</v>
      </c>
      <c r="AW72" s="11">
        <f t="shared" si="43"/>
        <v>1.5962634432499661</v>
      </c>
      <c r="AX72" s="11">
        <f t="shared" si="43"/>
        <v>1.6122260776824657</v>
      </c>
      <c r="AY72" s="11">
        <f t="shared" si="43"/>
        <v>1.6283483384592905</v>
      </c>
      <c r="AZ72" s="11">
        <f t="shared" si="43"/>
        <v>1.6446318218438833</v>
      </c>
      <c r="BA72" s="11">
        <f t="shared" si="43"/>
        <v>1.6610781400623222</v>
      </c>
      <c r="BB72" s="11">
        <f t="shared" si="43"/>
        <v>1.6776889214629456</v>
      </c>
      <c r="BC72" s="11">
        <f t="shared" si="43"/>
        <v>1.694465810677575</v>
      </c>
      <c r="BD72" s="11">
        <f t="shared" si="43"/>
        <v>1.7114104687843508</v>
      </c>
      <c r="BE72" s="11">
        <f t="shared" si="43"/>
        <v>1.7285245734721943</v>
      </c>
      <c r="BF72" s="11">
        <f t="shared" si="43"/>
        <v>1.7458098192069162</v>
      </c>
      <c r="BG72" s="11">
        <f t="shared" si="43"/>
        <v>1.7632679173989854</v>
      </c>
      <c r="BH72" s="11">
        <f t="shared" si="43"/>
        <v>1.7809005965729752</v>
      </c>
      <c r="BI72" s="11">
        <f t="shared" si="43"/>
        <v>1.798709602538705</v>
      </c>
      <c r="BJ72" s="11">
        <f t="shared" si="30"/>
        <v>1.8166966985640922</v>
      </c>
      <c r="BK72" s="11">
        <f t="shared" si="31"/>
        <v>1.8348636655497332</v>
      </c>
      <c r="BL72" s="11">
        <f t="shared" si="32"/>
        <v>1.8532123022052305</v>
      </c>
      <c r="BM72" s="11">
        <f t="shared" si="33"/>
        <v>1.8717444252272828</v>
      </c>
      <c r="BN72" s="11">
        <f t="shared" si="34"/>
        <v>1.8904618694795556</v>
      </c>
      <c r="BO72" s="11">
        <f t="shared" si="35"/>
        <v>1.9093664881743513</v>
      </c>
      <c r="BP72" s="11">
        <f t="shared" si="36"/>
        <v>1.9284601530560948</v>
      </c>
      <c r="BQ72" s="11">
        <f t="shared" si="37"/>
        <v>1.9477447545866557</v>
      </c>
      <c r="BR72" s="11">
        <f t="shared" si="38"/>
        <v>1.9672222021325223</v>
      </c>
      <c r="BS72" s="11">
        <f t="shared" si="39"/>
        <v>1.9868944241538475</v>
      </c>
      <c r="BT72" s="11">
        <f t="shared" si="40"/>
        <v>2.006763368395386</v>
      </c>
    </row>
    <row r="73" spans="2:72">
      <c r="B73" s="11">
        <v>1</v>
      </c>
      <c r="C73" s="11">
        <f t="shared" si="29"/>
        <v>1.01</v>
      </c>
      <c r="D73" s="11">
        <f t="shared" si="43"/>
        <v>1.0201</v>
      </c>
      <c r="E73" s="11">
        <f t="shared" si="43"/>
        <v>1.0303009999999999</v>
      </c>
      <c r="F73" s="11">
        <f t="shared" si="43"/>
        <v>1.04060401</v>
      </c>
      <c r="G73" s="11">
        <f t="shared" si="43"/>
        <v>1.0510100500999999</v>
      </c>
      <c r="H73" s="11">
        <f t="shared" si="43"/>
        <v>1.0615201506009999</v>
      </c>
      <c r="I73" s="11">
        <f t="shared" si="43"/>
        <v>1.0721353521070098</v>
      </c>
      <c r="J73" s="12">
        <f t="shared" si="43"/>
        <v>1.08285670562808</v>
      </c>
      <c r="K73" s="11">
        <f t="shared" si="43"/>
        <v>1.0936852726843609</v>
      </c>
      <c r="L73" s="11">
        <f t="shared" si="43"/>
        <v>1.1046221254112045</v>
      </c>
      <c r="M73" s="11">
        <f t="shared" si="43"/>
        <v>1.1156683466653166</v>
      </c>
      <c r="N73" s="11">
        <f t="shared" si="43"/>
        <v>1.1268250301319698</v>
      </c>
      <c r="O73" s="11">
        <f t="shared" si="43"/>
        <v>1.1380932804332895</v>
      </c>
      <c r="P73" s="11">
        <f t="shared" si="43"/>
        <v>1.1494742132376223</v>
      </c>
      <c r="Q73" s="11">
        <f t="shared" si="43"/>
        <v>1.1609689553699987</v>
      </c>
      <c r="R73" s="11">
        <f t="shared" si="43"/>
        <v>1.1725786449236986</v>
      </c>
      <c r="S73" s="11">
        <f t="shared" si="43"/>
        <v>1.1843044313729356</v>
      </c>
      <c r="T73" s="11">
        <f t="shared" si="43"/>
        <v>1.196147475686665</v>
      </c>
      <c r="U73" s="11">
        <f t="shared" si="43"/>
        <v>1.2081089504435316</v>
      </c>
      <c r="V73" s="11">
        <f t="shared" si="43"/>
        <v>1.220190039947967</v>
      </c>
      <c r="W73" s="11">
        <f t="shared" si="43"/>
        <v>1.2323919403474468</v>
      </c>
      <c r="X73" s="11">
        <f t="shared" si="43"/>
        <v>1.2447158597509214</v>
      </c>
      <c r="Y73" s="11">
        <f t="shared" si="43"/>
        <v>1.2571630183484306</v>
      </c>
      <c r="Z73" s="11">
        <f t="shared" si="43"/>
        <v>1.269734648531915</v>
      </c>
      <c r="AA73" s="11">
        <f t="shared" si="43"/>
        <v>1.282431995017234</v>
      </c>
      <c r="AB73" s="11">
        <f t="shared" si="43"/>
        <v>1.2952563149674063</v>
      </c>
      <c r="AC73" s="11">
        <f t="shared" si="43"/>
        <v>1.3082088781170804</v>
      </c>
      <c r="AD73" s="11">
        <f t="shared" si="43"/>
        <v>1.3212909668982513</v>
      </c>
      <c r="AE73" s="11">
        <f t="shared" si="43"/>
        <v>1.3345038765672339</v>
      </c>
      <c r="AF73" s="11">
        <f t="shared" si="43"/>
        <v>1.3478489153329063</v>
      </c>
      <c r="AG73" s="11">
        <f t="shared" si="43"/>
        <v>1.3613274044862353</v>
      </c>
      <c r="AH73" s="11">
        <f t="shared" si="43"/>
        <v>1.3749406785310978</v>
      </c>
      <c r="AI73" s="11">
        <f t="shared" si="43"/>
        <v>1.3886900853164088</v>
      </c>
      <c r="AJ73" s="11">
        <f t="shared" si="43"/>
        <v>1.4025769861695729</v>
      </c>
      <c r="AK73" s="11">
        <f t="shared" si="43"/>
        <v>1.4166027560312686</v>
      </c>
      <c r="AL73" s="11">
        <f t="shared" si="43"/>
        <v>1.4307687835915812</v>
      </c>
      <c r="AM73" s="11">
        <f t="shared" si="43"/>
        <v>1.4450764714274971</v>
      </c>
      <c r="AN73" s="11">
        <f t="shared" si="43"/>
        <v>1.4595272361417722</v>
      </c>
      <c r="AO73" s="11">
        <f t="shared" si="43"/>
        <v>1.4741225085031899</v>
      </c>
      <c r="AP73" s="11">
        <f t="shared" si="43"/>
        <v>1.4888637335882218</v>
      </c>
      <c r="AQ73" s="11">
        <f t="shared" si="43"/>
        <v>1.5037523709241041</v>
      </c>
      <c r="AR73" s="11">
        <f t="shared" si="43"/>
        <v>1.5187898946333451</v>
      </c>
      <c r="AS73" s="11">
        <f t="shared" si="43"/>
        <v>1.5339777935796786</v>
      </c>
      <c r="AT73" s="11">
        <f t="shared" si="43"/>
        <v>1.5493175715154754</v>
      </c>
      <c r="AU73" s="11">
        <f t="shared" si="43"/>
        <v>1.5648107472306303</v>
      </c>
      <c r="AV73" s="11">
        <f t="shared" si="43"/>
        <v>1.5804588547029366</v>
      </c>
      <c r="AW73" s="11">
        <f t="shared" si="43"/>
        <v>1.5962634432499661</v>
      </c>
      <c r="AX73" s="11">
        <f t="shared" si="43"/>
        <v>1.6122260776824657</v>
      </c>
      <c r="AY73" s="11">
        <f t="shared" si="43"/>
        <v>1.6283483384592905</v>
      </c>
      <c r="AZ73" s="11">
        <f t="shared" si="43"/>
        <v>1.6446318218438833</v>
      </c>
      <c r="BA73" s="11">
        <f t="shared" si="43"/>
        <v>1.6610781400623222</v>
      </c>
      <c r="BB73" s="11">
        <f t="shared" si="43"/>
        <v>1.6776889214629456</v>
      </c>
      <c r="BC73" s="11">
        <f t="shared" si="43"/>
        <v>1.694465810677575</v>
      </c>
      <c r="BD73" s="11">
        <f t="shared" si="43"/>
        <v>1.7114104687843508</v>
      </c>
      <c r="BE73" s="11">
        <f t="shared" si="43"/>
        <v>1.7285245734721943</v>
      </c>
      <c r="BF73" s="11">
        <f t="shared" si="43"/>
        <v>1.7458098192069162</v>
      </c>
      <c r="BG73" s="11">
        <f t="shared" si="43"/>
        <v>1.7632679173989854</v>
      </c>
      <c r="BH73" s="11">
        <f t="shared" si="43"/>
        <v>1.7809005965729752</v>
      </c>
      <c r="BI73" s="11">
        <f t="shared" si="43"/>
        <v>1.798709602538705</v>
      </c>
      <c r="BJ73" s="11">
        <f t="shared" si="30"/>
        <v>1.8166966985640922</v>
      </c>
      <c r="BK73" s="11">
        <f t="shared" si="31"/>
        <v>1.8348636655497332</v>
      </c>
      <c r="BL73" s="11">
        <f t="shared" si="32"/>
        <v>1.8532123022052305</v>
      </c>
      <c r="BM73" s="11">
        <f t="shared" si="33"/>
        <v>1.8717444252272828</v>
      </c>
      <c r="BN73" s="11">
        <f t="shared" si="34"/>
        <v>1.8904618694795556</v>
      </c>
      <c r="BO73" s="11">
        <f t="shared" si="35"/>
        <v>1.9093664881743513</v>
      </c>
      <c r="BP73" s="11">
        <f t="shared" si="36"/>
        <v>1.9284601530560948</v>
      </c>
      <c r="BQ73" s="11">
        <f t="shared" si="37"/>
        <v>1.9477447545866557</v>
      </c>
      <c r="BR73" s="11">
        <f t="shared" si="38"/>
        <v>1.9672222021325223</v>
      </c>
      <c r="BS73" s="11">
        <f t="shared" si="39"/>
        <v>1.9868944241538475</v>
      </c>
      <c r="BT73" s="11">
        <f t="shared" si="40"/>
        <v>2.006763368395386</v>
      </c>
    </row>
    <row r="74" spans="2:72">
      <c r="B74" s="11">
        <v>1</v>
      </c>
      <c r="C74" s="11">
        <f t="shared" si="29"/>
        <v>1.01</v>
      </c>
      <c r="D74" s="11">
        <f t="shared" si="43"/>
        <v>1.0201</v>
      </c>
      <c r="E74" s="11">
        <f t="shared" si="43"/>
        <v>1.0303009999999999</v>
      </c>
      <c r="F74" s="11">
        <f t="shared" si="43"/>
        <v>1.04060401</v>
      </c>
      <c r="G74" s="11">
        <f t="shared" si="43"/>
        <v>1.0510100500999999</v>
      </c>
      <c r="H74" s="11">
        <f t="shared" si="43"/>
        <v>1.0615201506009999</v>
      </c>
      <c r="I74" s="11">
        <f t="shared" si="43"/>
        <v>1.0721353521070098</v>
      </c>
      <c r="J74" s="12">
        <f t="shared" si="43"/>
        <v>1.08285670562808</v>
      </c>
      <c r="K74" s="11">
        <f t="shared" si="43"/>
        <v>1.0936852726843609</v>
      </c>
      <c r="L74" s="11">
        <f t="shared" si="43"/>
        <v>1.1046221254112045</v>
      </c>
      <c r="M74" s="11">
        <f t="shared" si="43"/>
        <v>1.1156683466653166</v>
      </c>
      <c r="N74" s="11">
        <f t="shared" si="43"/>
        <v>1.1268250301319698</v>
      </c>
      <c r="O74" s="11">
        <f t="shared" si="43"/>
        <v>1.1380932804332895</v>
      </c>
      <c r="P74" s="11">
        <f t="shared" si="43"/>
        <v>1.1494742132376223</v>
      </c>
      <c r="Q74" s="11">
        <f t="shared" si="43"/>
        <v>1.1609689553699987</v>
      </c>
      <c r="R74" s="11">
        <f t="shared" si="43"/>
        <v>1.1725786449236986</v>
      </c>
      <c r="S74" s="11">
        <f t="shared" si="43"/>
        <v>1.1843044313729356</v>
      </c>
      <c r="T74" s="11">
        <f t="shared" si="43"/>
        <v>1.196147475686665</v>
      </c>
      <c r="U74" s="11">
        <f t="shared" si="43"/>
        <v>1.2081089504435316</v>
      </c>
      <c r="V74" s="11">
        <f t="shared" si="43"/>
        <v>1.220190039947967</v>
      </c>
      <c r="W74" s="11">
        <f t="shared" si="43"/>
        <v>1.2323919403474468</v>
      </c>
      <c r="X74" s="11">
        <f t="shared" si="43"/>
        <v>1.2447158597509214</v>
      </c>
      <c r="Y74" s="11">
        <f t="shared" si="43"/>
        <v>1.2571630183484306</v>
      </c>
      <c r="Z74" s="11">
        <f t="shared" si="43"/>
        <v>1.269734648531915</v>
      </c>
      <c r="AA74" s="11">
        <f t="shared" si="43"/>
        <v>1.282431995017234</v>
      </c>
      <c r="AB74" s="11">
        <f t="shared" si="43"/>
        <v>1.2952563149674063</v>
      </c>
      <c r="AC74" s="11">
        <f t="shared" si="43"/>
        <v>1.3082088781170804</v>
      </c>
      <c r="AD74" s="11">
        <f t="shared" si="43"/>
        <v>1.3212909668982513</v>
      </c>
      <c r="AE74" s="11">
        <f t="shared" si="43"/>
        <v>1.3345038765672339</v>
      </c>
      <c r="AF74" s="11">
        <f t="shared" si="43"/>
        <v>1.3478489153329063</v>
      </c>
      <c r="AG74" s="11">
        <f t="shared" si="43"/>
        <v>1.3613274044862353</v>
      </c>
      <c r="AH74" s="11">
        <f t="shared" si="43"/>
        <v>1.3749406785310978</v>
      </c>
      <c r="AI74" s="11">
        <f t="shared" si="43"/>
        <v>1.3886900853164088</v>
      </c>
      <c r="AJ74" s="11">
        <f t="shared" si="43"/>
        <v>1.4025769861695729</v>
      </c>
      <c r="AK74" s="11">
        <f t="shared" si="43"/>
        <v>1.4166027560312686</v>
      </c>
      <c r="AL74" s="11">
        <f t="shared" si="43"/>
        <v>1.4307687835915812</v>
      </c>
      <c r="AM74" s="11">
        <f t="shared" si="43"/>
        <v>1.4450764714274971</v>
      </c>
      <c r="AN74" s="11">
        <f t="shared" si="43"/>
        <v>1.4595272361417722</v>
      </c>
      <c r="AO74" s="11">
        <f t="shared" si="43"/>
        <v>1.4741225085031899</v>
      </c>
      <c r="AP74" s="11">
        <f t="shared" si="43"/>
        <v>1.4888637335882218</v>
      </c>
      <c r="AQ74" s="11">
        <f t="shared" si="43"/>
        <v>1.5037523709241041</v>
      </c>
      <c r="AR74" s="11">
        <f t="shared" si="43"/>
        <v>1.5187898946333451</v>
      </c>
      <c r="AS74" s="11">
        <f t="shared" si="43"/>
        <v>1.5339777935796786</v>
      </c>
      <c r="AT74" s="11">
        <f t="shared" si="43"/>
        <v>1.5493175715154754</v>
      </c>
      <c r="AU74" s="11">
        <f t="shared" si="43"/>
        <v>1.5648107472306303</v>
      </c>
      <c r="AV74" s="11">
        <f t="shared" si="43"/>
        <v>1.5804588547029366</v>
      </c>
      <c r="AW74" s="11">
        <f t="shared" si="43"/>
        <v>1.5962634432499661</v>
      </c>
      <c r="AX74" s="11">
        <f t="shared" si="43"/>
        <v>1.6122260776824657</v>
      </c>
      <c r="AY74" s="11">
        <f t="shared" si="43"/>
        <v>1.6283483384592905</v>
      </c>
      <c r="AZ74" s="11">
        <f t="shared" si="43"/>
        <v>1.6446318218438833</v>
      </c>
      <c r="BA74" s="11">
        <f t="shared" si="43"/>
        <v>1.6610781400623222</v>
      </c>
      <c r="BB74" s="11">
        <f t="shared" si="43"/>
        <v>1.6776889214629456</v>
      </c>
      <c r="BC74" s="11">
        <f t="shared" si="43"/>
        <v>1.694465810677575</v>
      </c>
      <c r="BD74" s="11">
        <f t="shared" si="43"/>
        <v>1.7114104687843508</v>
      </c>
      <c r="BE74" s="11">
        <f t="shared" si="43"/>
        <v>1.7285245734721943</v>
      </c>
      <c r="BF74" s="11">
        <f t="shared" si="43"/>
        <v>1.7458098192069162</v>
      </c>
      <c r="BG74" s="11">
        <f t="shared" si="43"/>
        <v>1.7632679173989854</v>
      </c>
      <c r="BH74" s="11">
        <f t="shared" si="43"/>
        <v>1.7809005965729752</v>
      </c>
      <c r="BI74" s="11">
        <f t="shared" si="43"/>
        <v>1.798709602538705</v>
      </c>
      <c r="BJ74" s="11">
        <f t="shared" si="30"/>
        <v>1.8166966985640922</v>
      </c>
      <c r="BK74" s="11">
        <f t="shared" si="31"/>
        <v>1.8348636655497332</v>
      </c>
      <c r="BL74" s="11">
        <f t="shared" si="32"/>
        <v>1.8532123022052305</v>
      </c>
      <c r="BM74" s="11">
        <f t="shared" si="33"/>
        <v>1.8717444252272828</v>
      </c>
      <c r="BN74" s="11">
        <f t="shared" si="34"/>
        <v>1.8904618694795556</v>
      </c>
      <c r="BO74" s="11">
        <f t="shared" si="35"/>
        <v>1.9093664881743513</v>
      </c>
      <c r="BP74" s="11">
        <f t="shared" si="36"/>
        <v>1.9284601530560948</v>
      </c>
      <c r="BQ74" s="11">
        <f t="shared" si="37"/>
        <v>1.9477447545866557</v>
      </c>
      <c r="BR74" s="11">
        <f t="shared" si="38"/>
        <v>1.9672222021325223</v>
      </c>
      <c r="BS74" s="11">
        <f t="shared" si="39"/>
        <v>1.9868944241538475</v>
      </c>
      <c r="BT74" s="11">
        <f t="shared" si="40"/>
        <v>2.006763368395386</v>
      </c>
    </row>
    <row r="75" spans="2:72">
      <c r="B75" s="11">
        <v>1</v>
      </c>
      <c r="C75" s="11">
        <f t="shared" si="29"/>
        <v>1.01</v>
      </c>
      <c r="D75" s="11">
        <f t="shared" si="43"/>
        <v>1.0201</v>
      </c>
      <c r="E75" s="11">
        <f t="shared" si="43"/>
        <v>1.0303009999999999</v>
      </c>
      <c r="F75" s="11">
        <f t="shared" si="43"/>
        <v>1.04060401</v>
      </c>
      <c r="G75" s="11">
        <f t="shared" si="43"/>
        <v>1.0510100500999999</v>
      </c>
      <c r="H75" s="11">
        <f t="shared" si="43"/>
        <v>1.0615201506009999</v>
      </c>
      <c r="I75" s="11">
        <f t="shared" si="43"/>
        <v>1.0721353521070098</v>
      </c>
      <c r="J75" s="12">
        <f t="shared" si="43"/>
        <v>1.08285670562808</v>
      </c>
      <c r="K75" s="11">
        <f t="shared" si="43"/>
        <v>1.0936852726843609</v>
      </c>
      <c r="L75" s="11">
        <f t="shared" si="43"/>
        <v>1.1046221254112045</v>
      </c>
      <c r="M75" s="11">
        <f t="shared" si="43"/>
        <v>1.1156683466653166</v>
      </c>
      <c r="N75" s="11">
        <f t="shared" si="43"/>
        <v>1.1268250301319698</v>
      </c>
      <c r="O75" s="11">
        <f t="shared" si="43"/>
        <v>1.1380932804332895</v>
      </c>
      <c r="P75" s="11">
        <f t="shared" si="43"/>
        <v>1.1494742132376223</v>
      </c>
      <c r="Q75" s="11">
        <f t="shared" si="43"/>
        <v>1.1609689553699987</v>
      </c>
      <c r="R75" s="11">
        <f t="shared" si="43"/>
        <v>1.1725786449236986</v>
      </c>
      <c r="S75" s="11">
        <f t="shared" si="43"/>
        <v>1.1843044313729356</v>
      </c>
      <c r="T75" s="11">
        <f t="shared" si="43"/>
        <v>1.196147475686665</v>
      </c>
      <c r="U75" s="11">
        <f t="shared" si="43"/>
        <v>1.2081089504435316</v>
      </c>
      <c r="V75" s="11">
        <f t="shared" si="43"/>
        <v>1.220190039947967</v>
      </c>
      <c r="W75" s="11">
        <f t="shared" si="43"/>
        <v>1.2323919403474468</v>
      </c>
      <c r="X75" s="11">
        <f t="shared" si="43"/>
        <v>1.2447158597509214</v>
      </c>
      <c r="Y75" s="11">
        <f t="shared" si="43"/>
        <v>1.2571630183484306</v>
      </c>
      <c r="Z75" s="11">
        <f t="shared" si="43"/>
        <v>1.269734648531915</v>
      </c>
      <c r="AA75" s="11">
        <f t="shared" si="43"/>
        <v>1.282431995017234</v>
      </c>
      <c r="AB75" s="11">
        <f t="shared" si="43"/>
        <v>1.2952563149674063</v>
      </c>
      <c r="AC75" s="11">
        <f t="shared" si="43"/>
        <v>1.3082088781170804</v>
      </c>
      <c r="AD75" s="11">
        <f t="shared" si="43"/>
        <v>1.3212909668982513</v>
      </c>
      <c r="AE75" s="11">
        <f t="shared" si="43"/>
        <v>1.3345038765672339</v>
      </c>
      <c r="AF75" s="11">
        <f t="shared" si="43"/>
        <v>1.3478489153329063</v>
      </c>
      <c r="AG75" s="11">
        <f t="shared" si="43"/>
        <v>1.3613274044862353</v>
      </c>
      <c r="AH75" s="11">
        <f t="shared" si="43"/>
        <v>1.3749406785310978</v>
      </c>
      <c r="AI75" s="11">
        <f t="shared" si="43"/>
        <v>1.3886900853164088</v>
      </c>
      <c r="AJ75" s="11">
        <f t="shared" si="43"/>
        <v>1.4025769861695729</v>
      </c>
      <c r="AK75" s="11">
        <f t="shared" si="43"/>
        <v>1.4166027560312686</v>
      </c>
      <c r="AL75" s="11">
        <f t="shared" si="43"/>
        <v>1.4307687835915812</v>
      </c>
      <c r="AM75" s="11">
        <f t="shared" si="43"/>
        <v>1.4450764714274971</v>
      </c>
      <c r="AN75" s="11">
        <f t="shared" si="43"/>
        <v>1.4595272361417722</v>
      </c>
      <c r="AO75" s="11">
        <f t="shared" si="43"/>
        <v>1.4741225085031899</v>
      </c>
      <c r="AP75" s="11">
        <f t="shared" si="43"/>
        <v>1.4888637335882218</v>
      </c>
      <c r="AQ75" s="11">
        <f t="shared" si="43"/>
        <v>1.5037523709241041</v>
      </c>
      <c r="AR75" s="11">
        <f t="shared" si="43"/>
        <v>1.5187898946333451</v>
      </c>
      <c r="AS75" s="11">
        <f t="shared" si="43"/>
        <v>1.5339777935796786</v>
      </c>
      <c r="AT75" s="11">
        <f t="shared" si="43"/>
        <v>1.5493175715154754</v>
      </c>
      <c r="AU75" s="11">
        <f t="shared" si="43"/>
        <v>1.5648107472306303</v>
      </c>
      <c r="AV75" s="11">
        <f t="shared" si="43"/>
        <v>1.5804588547029366</v>
      </c>
      <c r="AW75" s="11">
        <f t="shared" si="43"/>
        <v>1.5962634432499661</v>
      </c>
      <c r="AX75" s="11">
        <f t="shared" si="43"/>
        <v>1.6122260776824657</v>
      </c>
      <c r="AY75" s="11">
        <f t="shared" si="43"/>
        <v>1.6283483384592905</v>
      </c>
      <c r="AZ75" s="11">
        <f t="shared" si="43"/>
        <v>1.6446318218438833</v>
      </c>
      <c r="BA75" s="11">
        <f t="shared" si="43"/>
        <v>1.6610781400623222</v>
      </c>
      <c r="BB75" s="11">
        <f t="shared" si="43"/>
        <v>1.6776889214629456</v>
      </c>
      <c r="BC75" s="11">
        <f t="shared" si="43"/>
        <v>1.694465810677575</v>
      </c>
      <c r="BD75" s="11">
        <f t="shared" si="43"/>
        <v>1.7114104687843508</v>
      </c>
      <c r="BE75" s="11">
        <f t="shared" si="43"/>
        <v>1.7285245734721943</v>
      </c>
      <c r="BF75" s="11">
        <f t="shared" si="43"/>
        <v>1.7458098192069162</v>
      </c>
      <c r="BG75" s="11">
        <f t="shared" si="43"/>
        <v>1.7632679173989854</v>
      </c>
      <c r="BH75" s="11">
        <f t="shared" si="43"/>
        <v>1.7809005965729752</v>
      </c>
      <c r="BI75" s="11">
        <f t="shared" si="43"/>
        <v>1.798709602538705</v>
      </c>
      <c r="BJ75" s="11">
        <f t="shared" si="30"/>
        <v>1.8166966985640922</v>
      </c>
      <c r="BK75" s="11">
        <f t="shared" si="31"/>
        <v>1.8348636655497332</v>
      </c>
      <c r="BL75" s="11">
        <f t="shared" si="32"/>
        <v>1.8532123022052305</v>
      </c>
      <c r="BM75" s="11">
        <f t="shared" si="33"/>
        <v>1.8717444252272828</v>
      </c>
      <c r="BN75" s="11">
        <f t="shared" si="34"/>
        <v>1.8904618694795556</v>
      </c>
      <c r="BO75" s="11">
        <f t="shared" si="35"/>
        <v>1.9093664881743513</v>
      </c>
      <c r="BP75" s="11">
        <f t="shared" si="36"/>
        <v>1.9284601530560948</v>
      </c>
      <c r="BQ75" s="11">
        <f t="shared" si="37"/>
        <v>1.9477447545866557</v>
      </c>
      <c r="BR75" s="11">
        <f t="shared" si="38"/>
        <v>1.9672222021325223</v>
      </c>
      <c r="BS75" s="11">
        <f t="shared" si="39"/>
        <v>1.9868944241538475</v>
      </c>
      <c r="BT75" s="11">
        <f t="shared" si="40"/>
        <v>2.006763368395386</v>
      </c>
    </row>
    <row r="76" spans="2:72">
      <c r="B76" s="11">
        <v>1</v>
      </c>
      <c r="C76" s="11">
        <f t="shared" si="29"/>
        <v>1.01</v>
      </c>
      <c r="D76" s="11">
        <f t="shared" si="43"/>
        <v>1.0201</v>
      </c>
      <c r="E76" s="11">
        <f t="shared" si="43"/>
        <v>1.0303009999999999</v>
      </c>
      <c r="F76" s="11">
        <f t="shared" si="43"/>
        <v>1.04060401</v>
      </c>
      <c r="G76" s="11">
        <f t="shared" si="43"/>
        <v>1.0510100500999999</v>
      </c>
      <c r="H76" s="11">
        <f t="shared" si="43"/>
        <v>1.0615201506009999</v>
      </c>
      <c r="I76" s="11">
        <f t="shared" si="43"/>
        <v>1.0721353521070098</v>
      </c>
      <c r="J76" s="12">
        <f t="shared" si="43"/>
        <v>1.08285670562808</v>
      </c>
      <c r="K76" s="11">
        <f t="shared" si="43"/>
        <v>1.0936852726843609</v>
      </c>
      <c r="L76" s="11">
        <f t="shared" si="43"/>
        <v>1.1046221254112045</v>
      </c>
      <c r="M76" s="11">
        <f t="shared" si="43"/>
        <v>1.1156683466653166</v>
      </c>
      <c r="N76" s="11">
        <f t="shared" si="43"/>
        <v>1.1268250301319698</v>
      </c>
      <c r="O76" s="11">
        <f t="shared" si="43"/>
        <v>1.1380932804332895</v>
      </c>
      <c r="P76" s="11">
        <f t="shared" si="43"/>
        <v>1.1494742132376223</v>
      </c>
      <c r="Q76" s="11">
        <f t="shared" si="43"/>
        <v>1.1609689553699987</v>
      </c>
      <c r="R76" s="11">
        <f t="shared" si="43"/>
        <v>1.1725786449236986</v>
      </c>
      <c r="S76" s="11">
        <f t="shared" ref="D76:BI80" si="44">R76*1.01</f>
        <v>1.1843044313729356</v>
      </c>
      <c r="T76" s="11">
        <f t="shared" si="44"/>
        <v>1.196147475686665</v>
      </c>
      <c r="U76" s="11">
        <f t="shared" si="44"/>
        <v>1.2081089504435316</v>
      </c>
      <c r="V76" s="11">
        <f t="shared" si="44"/>
        <v>1.220190039947967</v>
      </c>
      <c r="W76" s="11">
        <f t="shared" si="44"/>
        <v>1.2323919403474468</v>
      </c>
      <c r="X76" s="11">
        <f t="shared" si="44"/>
        <v>1.2447158597509214</v>
      </c>
      <c r="Y76" s="11">
        <f t="shared" si="44"/>
        <v>1.2571630183484306</v>
      </c>
      <c r="Z76" s="11">
        <f t="shared" si="44"/>
        <v>1.269734648531915</v>
      </c>
      <c r="AA76" s="11">
        <f t="shared" si="44"/>
        <v>1.282431995017234</v>
      </c>
      <c r="AB76" s="11">
        <f t="shared" si="44"/>
        <v>1.2952563149674063</v>
      </c>
      <c r="AC76" s="11">
        <f t="shared" si="44"/>
        <v>1.3082088781170804</v>
      </c>
      <c r="AD76" s="11">
        <f t="shared" si="44"/>
        <v>1.3212909668982513</v>
      </c>
      <c r="AE76" s="11">
        <f t="shared" si="44"/>
        <v>1.3345038765672339</v>
      </c>
      <c r="AF76" s="11">
        <f t="shared" si="44"/>
        <v>1.3478489153329063</v>
      </c>
      <c r="AG76" s="11">
        <f t="shared" si="44"/>
        <v>1.3613274044862353</v>
      </c>
      <c r="AH76" s="11">
        <f t="shared" si="44"/>
        <v>1.3749406785310978</v>
      </c>
      <c r="AI76" s="11">
        <f t="shared" si="44"/>
        <v>1.3886900853164088</v>
      </c>
      <c r="AJ76" s="11">
        <f t="shared" si="44"/>
        <v>1.4025769861695729</v>
      </c>
      <c r="AK76" s="11">
        <f t="shared" si="44"/>
        <v>1.4166027560312686</v>
      </c>
      <c r="AL76" s="11">
        <f t="shared" si="44"/>
        <v>1.4307687835915812</v>
      </c>
      <c r="AM76" s="11">
        <f t="shared" si="44"/>
        <v>1.4450764714274971</v>
      </c>
      <c r="AN76" s="11">
        <f t="shared" si="44"/>
        <v>1.4595272361417722</v>
      </c>
      <c r="AO76" s="11">
        <f t="shared" si="44"/>
        <v>1.4741225085031899</v>
      </c>
      <c r="AP76" s="11">
        <f t="shared" si="44"/>
        <v>1.4888637335882218</v>
      </c>
      <c r="AQ76" s="11">
        <f t="shared" si="44"/>
        <v>1.5037523709241041</v>
      </c>
      <c r="AR76" s="11">
        <f t="shared" si="44"/>
        <v>1.5187898946333451</v>
      </c>
      <c r="AS76" s="11">
        <f t="shared" si="44"/>
        <v>1.5339777935796786</v>
      </c>
      <c r="AT76" s="11">
        <f t="shared" si="44"/>
        <v>1.5493175715154754</v>
      </c>
      <c r="AU76" s="11">
        <f t="shared" si="44"/>
        <v>1.5648107472306303</v>
      </c>
      <c r="AV76" s="11">
        <f t="shared" si="44"/>
        <v>1.5804588547029366</v>
      </c>
      <c r="AW76" s="11">
        <f t="shared" si="44"/>
        <v>1.5962634432499661</v>
      </c>
      <c r="AX76" s="11">
        <f t="shared" si="44"/>
        <v>1.6122260776824657</v>
      </c>
      <c r="AY76" s="11">
        <f t="shared" si="44"/>
        <v>1.6283483384592905</v>
      </c>
      <c r="AZ76" s="11">
        <f t="shared" si="44"/>
        <v>1.6446318218438833</v>
      </c>
      <c r="BA76" s="11">
        <f t="shared" si="44"/>
        <v>1.6610781400623222</v>
      </c>
      <c r="BB76" s="11">
        <f t="shared" si="44"/>
        <v>1.6776889214629456</v>
      </c>
      <c r="BC76" s="11">
        <f t="shared" si="44"/>
        <v>1.694465810677575</v>
      </c>
      <c r="BD76" s="11">
        <f t="shared" si="44"/>
        <v>1.7114104687843508</v>
      </c>
      <c r="BE76" s="11">
        <f t="shared" si="44"/>
        <v>1.7285245734721943</v>
      </c>
      <c r="BF76" s="11">
        <f t="shared" si="44"/>
        <v>1.7458098192069162</v>
      </c>
      <c r="BG76" s="11">
        <f t="shared" si="44"/>
        <v>1.7632679173989854</v>
      </c>
      <c r="BH76" s="11">
        <f t="shared" si="44"/>
        <v>1.7809005965729752</v>
      </c>
      <c r="BI76" s="11">
        <f t="shared" si="44"/>
        <v>1.798709602538705</v>
      </c>
      <c r="BJ76" s="11">
        <f t="shared" si="30"/>
        <v>1.8166966985640922</v>
      </c>
      <c r="BK76" s="11">
        <f t="shared" si="31"/>
        <v>1.8348636655497332</v>
      </c>
      <c r="BL76" s="11">
        <f t="shared" si="32"/>
        <v>1.8532123022052305</v>
      </c>
      <c r="BM76" s="11">
        <f t="shared" si="33"/>
        <v>1.8717444252272828</v>
      </c>
      <c r="BN76" s="11">
        <f t="shared" si="34"/>
        <v>1.8904618694795556</v>
      </c>
      <c r="BO76" s="11">
        <f t="shared" si="35"/>
        <v>1.9093664881743513</v>
      </c>
      <c r="BP76" s="11">
        <f t="shared" si="36"/>
        <v>1.9284601530560948</v>
      </c>
      <c r="BQ76" s="11">
        <f t="shared" si="37"/>
        <v>1.9477447545866557</v>
      </c>
      <c r="BR76" s="11">
        <f t="shared" si="38"/>
        <v>1.9672222021325223</v>
      </c>
      <c r="BS76" s="11">
        <f t="shared" si="39"/>
        <v>1.9868944241538475</v>
      </c>
      <c r="BT76" s="11">
        <f t="shared" si="40"/>
        <v>2.006763368395386</v>
      </c>
    </row>
    <row r="77" spans="2:72">
      <c r="B77" s="11">
        <v>1</v>
      </c>
      <c r="C77" s="11">
        <f t="shared" si="29"/>
        <v>1.01</v>
      </c>
      <c r="D77" s="11">
        <f t="shared" si="44"/>
        <v>1.0201</v>
      </c>
      <c r="E77" s="11">
        <f t="shared" si="44"/>
        <v>1.0303009999999999</v>
      </c>
      <c r="F77" s="11">
        <f t="shared" si="44"/>
        <v>1.04060401</v>
      </c>
      <c r="G77" s="11">
        <f t="shared" si="44"/>
        <v>1.0510100500999999</v>
      </c>
      <c r="H77" s="11">
        <f t="shared" si="44"/>
        <v>1.0615201506009999</v>
      </c>
      <c r="I77" s="11">
        <f t="shared" si="44"/>
        <v>1.0721353521070098</v>
      </c>
      <c r="J77" s="12">
        <f t="shared" si="44"/>
        <v>1.08285670562808</v>
      </c>
      <c r="K77" s="11">
        <f t="shared" si="44"/>
        <v>1.0936852726843609</v>
      </c>
      <c r="L77" s="11">
        <f t="shared" si="44"/>
        <v>1.1046221254112045</v>
      </c>
      <c r="M77" s="11">
        <f t="shared" si="44"/>
        <v>1.1156683466653166</v>
      </c>
      <c r="N77" s="11">
        <f t="shared" si="44"/>
        <v>1.1268250301319698</v>
      </c>
      <c r="O77" s="11">
        <f t="shared" si="44"/>
        <v>1.1380932804332895</v>
      </c>
      <c r="P77" s="11">
        <f t="shared" si="44"/>
        <v>1.1494742132376223</v>
      </c>
      <c r="Q77" s="11">
        <f t="shared" si="44"/>
        <v>1.1609689553699987</v>
      </c>
      <c r="R77" s="11">
        <f t="shared" si="44"/>
        <v>1.1725786449236986</v>
      </c>
      <c r="S77" s="11">
        <f t="shared" si="44"/>
        <v>1.1843044313729356</v>
      </c>
      <c r="T77" s="11">
        <f t="shared" si="44"/>
        <v>1.196147475686665</v>
      </c>
      <c r="U77" s="11">
        <f t="shared" si="44"/>
        <v>1.2081089504435316</v>
      </c>
      <c r="V77" s="11">
        <f t="shared" si="44"/>
        <v>1.220190039947967</v>
      </c>
      <c r="W77" s="11">
        <f t="shared" si="44"/>
        <v>1.2323919403474468</v>
      </c>
      <c r="X77" s="11">
        <f t="shared" si="44"/>
        <v>1.2447158597509214</v>
      </c>
      <c r="Y77" s="11">
        <f t="shared" si="44"/>
        <v>1.2571630183484306</v>
      </c>
      <c r="Z77" s="11">
        <f t="shared" si="44"/>
        <v>1.269734648531915</v>
      </c>
      <c r="AA77" s="11">
        <f t="shared" si="44"/>
        <v>1.282431995017234</v>
      </c>
      <c r="AB77" s="11">
        <f t="shared" si="44"/>
        <v>1.2952563149674063</v>
      </c>
      <c r="AC77" s="11">
        <f t="shared" si="44"/>
        <v>1.3082088781170804</v>
      </c>
      <c r="AD77" s="11">
        <f t="shared" si="44"/>
        <v>1.3212909668982513</v>
      </c>
      <c r="AE77" s="11">
        <f t="shared" si="44"/>
        <v>1.3345038765672339</v>
      </c>
      <c r="AF77" s="11">
        <f t="shared" si="44"/>
        <v>1.3478489153329063</v>
      </c>
      <c r="AG77" s="11">
        <f t="shared" si="44"/>
        <v>1.3613274044862353</v>
      </c>
      <c r="AH77" s="11">
        <f t="shared" si="44"/>
        <v>1.3749406785310978</v>
      </c>
      <c r="AI77" s="11">
        <f t="shared" si="44"/>
        <v>1.3886900853164088</v>
      </c>
      <c r="AJ77" s="11">
        <f t="shared" si="44"/>
        <v>1.4025769861695729</v>
      </c>
      <c r="AK77" s="11">
        <f t="shared" si="44"/>
        <v>1.4166027560312686</v>
      </c>
      <c r="AL77" s="11">
        <f t="shared" si="44"/>
        <v>1.4307687835915812</v>
      </c>
      <c r="AM77" s="11">
        <f t="shared" si="44"/>
        <v>1.4450764714274971</v>
      </c>
      <c r="AN77" s="11">
        <f t="shared" si="44"/>
        <v>1.4595272361417722</v>
      </c>
      <c r="AO77" s="11">
        <f t="shared" si="44"/>
        <v>1.4741225085031899</v>
      </c>
      <c r="AP77" s="11">
        <f t="shared" si="44"/>
        <v>1.4888637335882218</v>
      </c>
      <c r="AQ77" s="11">
        <f t="shared" si="44"/>
        <v>1.5037523709241041</v>
      </c>
      <c r="AR77" s="11">
        <f t="shared" si="44"/>
        <v>1.5187898946333451</v>
      </c>
      <c r="AS77" s="11">
        <f t="shared" si="44"/>
        <v>1.5339777935796786</v>
      </c>
      <c r="AT77" s="11">
        <f t="shared" si="44"/>
        <v>1.5493175715154754</v>
      </c>
      <c r="AU77" s="11">
        <f t="shared" si="44"/>
        <v>1.5648107472306303</v>
      </c>
      <c r="AV77" s="11">
        <f t="shared" si="44"/>
        <v>1.5804588547029366</v>
      </c>
      <c r="AW77" s="11">
        <f t="shared" si="44"/>
        <v>1.5962634432499661</v>
      </c>
      <c r="AX77" s="11">
        <f t="shared" si="44"/>
        <v>1.6122260776824657</v>
      </c>
      <c r="AY77" s="11">
        <f t="shared" si="44"/>
        <v>1.6283483384592905</v>
      </c>
      <c r="AZ77" s="11">
        <f t="shared" si="44"/>
        <v>1.6446318218438833</v>
      </c>
      <c r="BA77" s="11">
        <f t="shared" si="44"/>
        <v>1.6610781400623222</v>
      </c>
      <c r="BB77" s="11">
        <f t="shared" si="44"/>
        <v>1.6776889214629456</v>
      </c>
      <c r="BC77" s="11">
        <f t="shared" si="44"/>
        <v>1.694465810677575</v>
      </c>
      <c r="BD77" s="11">
        <f t="shared" si="44"/>
        <v>1.7114104687843508</v>
      </c>
      <c r="BE77" s="11">
        <f t="shared" si="44"/>
        <v>1.7285245734721943</v>
      </c>
      <c r="BF77" s="11">
        <f t="shared" si="44"/>
        <v>1.7458098192069162</v>
      </c>
      <c r="BG77" s="11">
        <f t="shared" si="44"/>
        <v>1.7632679173989854</v>
      </c>
      <c r="BH77" s="11">
        <f t="shared" si="44"/>
        <v>1.7809005965729752</v>
      </c>
      <c r="BI77" s="11">
        <f t="shared" si="44"/>
        <v>1.798709602538705</v>
      </c>
      <c r="BJ77" s="11">
        <f t="shared" si="30"/>
        <v>1.8166966985640922</v>
      </c>
      <c r="BK77" s="11">
        <f t="shared" si="31"/>
        <v>1.8348636655497332</v>
      </c>
      <c r="BL77" s="11">
        <f t="shared" si="32"/>
        <v>1.8532123022052305</v>
      </c>
      <c r="BM77" s="11">
        <f t="shared" si="33"/>
        <v>1.8717444252272828</v>
      </c>
      <c r="BN77" s="11">
        <f t="shared" si="34"/>
        <v>1.8904618694795556</v>
      </c>
      <c r="BO77" s="11">
        <f t="shared" si="35"/>
        <v>1.9093664881743513</v>
      </c>
      <c r="BP77" s="11">
        <f t="shared" si="36"/>
        <v>1.9284601530560948</v>
      </c>
      <c r="BQ77" s="11">
        <f t="shared" si="37"/>
        <v>1.9477447545866557</v>
      </c>
      <c r="BR77" s="11">
        <f t="shared" si="38"/>
        <v>1.9672222021325223</v>
      </c>
      <c r="BS77" s="11">
        <f t="shared" si="39"/>
        <v>1.9868944241538475</v>
      </c>
      <c r="BT77" s="11">
        <f t="shared" si="40"/>
        <v>2.006763368395386</v>
      </c>
    </row>
    <row r="78" spans="2:72">
      <c r="B78" s="11">
        <v>1</v>
      </c>
      <c r="C78" s="11">
        <f t="shared" si="29"/>
        <v>1.01</v>
      </c>
      <c r="D78" s="11">
        <f t="shared" si="44"/>
        <v>1.0201</v>
      </c>
      <c r="E78" s="11">
        <f t="shared" si="44"/>
        <v>1.0303009999999999</v>
      </c>
      <c r="F78" s="11">
        <f t="shared" si="44"/>
        <v>1.04060401</v>
      </c>
      <c r="G78" s="11">
        <f t="shared" si="44"/>
        <v>1.0510100500999999</v>
      </c>
      <c r="H78" s="11">
        <f t="shared" si="44"/>
        <v>1.0615201506009999</v>
      </c>
      <c r="I78" s="11">
        <f t="shared" si="44"/>
        <v>1.0721353521070098</v>
      </c>
      <c r="J78" s="12">
        <f t="shared" si="44"/>
        <v>1.08285670562808</v>
      </c>
      <c r="K78" s="11">
        <f t="shared" si="44"/>
        <v>1.0936852726843609</v>
      </c>
      <c r="L78" s="11">
        <f t="shared" si="44"/>
        <v>1.1046221254112045</v>
      </c>
      <c r="M78" s="11">
        <f t="shared" si="44"/>
        <v>1.1156683466653166</v>
      </c>
      <c r="N78" s="11">
        <f t="shared" si="44"/>
        <v>1.1268250301319698</v>
      </c>
      <c r="O78" s="11">
        <f t="shared" si="44"/>
        <v>1.1380932804332895</v>
      </c>
      <c r="P78" s="11">
        <f t="shared" si="44"/>
        <v>1.1494742132376223</v>
      </c>
      <c r="Q78" s="11">
        <f t="shared" si="44"/>
        <v>1.1609689553699987</v>
      </c>
      <c r="R78" s="11">
        <f t="shared" si="44"/>
        <v>1.1725786449236986</v>
      </c>
      <c r="S78" s="11">
        <f t="shared" si="44"/>
        <v>1.1843044313729356</v>
      </c>
      <c r="T78" s="11">
        <f t="shared" si="44"/>
        <v>1.196147475686665</v>
      </c>
      <c r="U78" s="11">
        <f t="shared" si="44"/>
        <v>1.2081089504435316</v>
      </c>
      <c r="V78" s="11">
        <f t="shared" si="44"/>
        <v>1.220190039947967</v>
      </c>
      <c r="W78" s="11">
        <f t="shared" si="44"/>
        <v>1.2323919403474468</v>
      </c>
      <c r="X78" s="11">
        <f t="shared" si="44"/>
        <v>1.2447158597509214</v>
      </c>
      <c r="Y78" s="11">
        <f t="shared" si="44"/>
        <v>1.2571630183484306</v>
      </c>
      <c r="Z78" s="11">
        <f t="shared" si="44"/>
        <v>1.269734648531915</v>
      </c>
      <c r="AA78" s="11">
        <f t="shared" si="44"/>
        <v>1.282431995017234</v>
      </c>
      <c r="AB78" s="11">
        <f t="shared" si="44"/>
        <v>1.2952563149674063</v>
      </c>
      <c r="AC78" s="11">
        <f t="shared" si="44"/>
        <v>1.3082088781170804</v>
      </c>
      <c r="AD78" s="11">
        <f t="shared" si="44"/>
        <v>1.3212909668982513</v>
      </c>
      <c r="AE78" s="11">
        <f t="shared" si="44"/>
        <v>1.3345038765672339</v>
      </c>
      <c r="AF78" s="11">
        <f t="shared" si="44"/>
        <v>1.3478489153329063</v>
      </c>
      <c r="AG78" s="11">
        <f t="shared" si="44"/>
        <v>1.3613274044862353</v>
      </c>
      <c r="AH78" s="11">
        <f t="shared" si="44"/>
        <v>1.3749406785310978</v>
      </c>
      <c r="AI78" s="11">
        <f t="shared" si="44"/>
        <v>1.3886900853164088</v>
      </c>
      <c r="AJ78" s="11">
        <f t="shared" si="44"/>
        <v>1.4025769861695729</v>
      </c>
      <c r="AK78" s="11">
        <f t="shared" si="44"/>
        <v>1.4166027560312686</v>
      </c>
      <c r="AL78" s="11">
        <f t="shared" si="44"/>
        <v>1.4307687835915812</v>
      </c>
      <c r="AM78" s="11">
        <f t="shared" si="44"/>
        <v>1.4450764714274971</v>
      </c>
      <c r="AN78" s="11">
        <f t="shared" si="44"/>
        <v>1.4595272361417722</v>
      </c>
      <c r="AO78" s="11">
        <f t="shared" si="44"/>
        <v>1.4741225085031899</v>
      </c>
      <c r="AP78" s="11">
        <f t="shared" si="44"/>
        <v>1.4888637335882218</v>
      </c>
      <c r="AQ78" s="11">
        <f t="shared" si="44"/>
        <v>1.5037523709241041</v>
      </c>
      <c r="AR78" s="11">
        <f t="shared" si="44"/>
        <v>1.5187898946333451</v>
      </c>
      <c r="AS78" s="11">
        <f t="shared" si="44"/>
        <v>1.5339777935796786</v>
      </c>
      <c r="AT78" s="11">
        <f t="shared" si="44"/>
        <v>1.5493175715154754</v>
      </c>
      <c r="AU78" s="11">
        <f t="shared" si="44"/>
        <v>1.5648107472306303</v>
      </c>
      <c r="AV78" s="11">
        <f t="shared" si="44"/>
        <v>1.5804588547029366</v>
      </c>
      <c r="AW78" s="11">
        <f t="shared" si="44"/>
        <v>1.5962634432499661</v>
      </c>
      <c r="AX78" s="11">
        <f t="shared" si="44"/>
        <v>1.6122260776824657</v>
      </c>
      <c r="AY78" s="11">
        <f t="shared" si="44"/>
        <v>1.6283483384592905</v>
      </c>
      <c r="AZ78" s="11">
        <f t="shared" si="44"/>
        <v>1.6446318218438833</v>
      </c>
      <c r="BA78" s="11">
        <f t="shared" si="44"/>
        <v>1.6610781400623222</v>
      </c>
      <c r="BB78" s="11">
        <f t="shared" si="44"/>
        <v>1.6776889214629456</v>
      </c>
      <c r="BC78" s="11">
        <f t="shared" si="44"/>
        <v>1.694465810677575</v>
      </c>
      <c r="BD78" s="11">
        <f t="shared" si="44"/>
        <v>1.7114104687843508</v>
      </c>
      <c r="BE78" s="11">
        <f t="shared" si="44"/>
        <v>1.7285245734721943</v>
      </c>
      <c r="BF78" s="11">
        <f t="shared" si="44"/>
        <v>1.7458098192069162</v>
      </c>
      <c r="BG78" s="11">
        <f t="shared" si="44"/>
        <v>1.7632679173989854</v>
      </c>
      <c r="BH78" s="11">
        <f t="shared" si="44"/>
        <v>1.7809005965729752</v>
      </c>
      <c r="BI78" s="11">
        <f t="shared" si="44"/>
        <v>1.798709602538705</v>
      </c>
      <c r="BJ78" s="11">
        <f t="shared" si="30"/>
        <v>1.8166966985640922</v>
      </c>
      <c r="BK78" s="11">
        <f t="shared" si="31"/>
        <v>1.8348636655497332</v>
      </c>
      <c r="BL78" s="11">
        <f t="shared" si="32"/>
        <v>1.8532123022052305</v>
      </c>
      <c r="BM78" s="11">
        <f t="shared" si="33"/>
        <v>1.8717444252272828</v>
      </c>
      <c r="BN78" s="11">
        <f t="shared" si="34"/>
        <v>1.8904618694795556</v>
      </c>
      <c r="BO78" s="11">
        <f t="shared" si="35"/>
        <v>1.9093664881743513</v>
      </c>
      <c r="BP78" s="11">
        <f t="shared" si="36"/>
        <v>1.9284601530560948</v>
      </c>
      <c r="BQ78" s="11">
        <f t="shared" si="37"/>
        <v>1.9477447545866557</v>
      </c>
      <c r="BR78" s="11">
        <f t="shared" si="38"/>
        <v>1.9672222021325223</v>
      </c>
      <c r="BS78" s="11">
        <f t="shared" si="39"/>
        <v>1.9868944241538475</v>
      </c>
      <c r="BT78" s="11">
        <f t="shared" si="40"/>
        <v>2.006763368395386</v>
      </c>
    </row>
    <row r="79" spans="2:72">
      <c r="B79" s="11">
        <v>1</v>
      </c>
      <c r="C79" s="11">
        <f t="shared" si="29"/>
        <v>1.01</v>
      </c>
      <c r="D79" s="11">
        <f t="shared" si="44"/>
        <v>1.0201</v>
      </c>
      <c r="E79" s="11">
        <f t="shared" si="44"/>
        <v>1.0303009999999999</v>
      </c>
      <c r="F79" s="11">
        <f t="shared" si="44"/>
        <v>1.04060401</v>
      </c>
      <c r="G79" s="11">
        <f t="shared" si="44"/>
        <v>1.0510100500999999</v>
      </c>
      <c r="H79" s="11">
        <f t="shared" si="44"/>
        <v>1.0615201506009999</v>
      </c>
      <c r="I79" s="11">
        <f t="shared" si="44"/>
        <v>1.0721353521070098</v>
      </c>
      <c r="J79" s="12">
        <f t="shared" si="44"/>
        <v>1.08285670562808</v>
      </c>
      <c r="K79" s="11">
        <f t="shared" si="44"/>
        <v>1.0936852726843609</v>
      </c>
      <c r="L79" s="11">
        <f t="shared" si="44"/>
        <v>1.1046221254112045</v>
      </c>
      <c r="M79" s="11">
        <f t="shared" si="44"/>
        <v>1.1156683466653166</v>
      </c>
      <c r="N79" s="11">
        <f t="shared" si="44"/>
        <v>1.1268250301319698</v>
      </c>
      <c r="O79" s="11">
        <f t="shared" si="44"/>
        <v>1.1380932804332895</v>
      </c>
      <c r="P79" s="11">
        <f t="shared" si="44"/>
        <v>1.1494742132376223</v>
      </c>
      <c r="Q79" s="11">
        <f t="shared" si="44"/>
        <v>1.1609689553699987</v>
      </c>
      <c r="R79" s="11">
        <f t="shared" si="44"/>
        <v>1.1725786449236986</v>
      </c>
      <c r="S79" s="11">
        <f t="shared" si="44"/>
        <v>1.1843044313729356</v>
      </c>
      <c r="T79" s="11">
        <f t="shared" si="44"/>
        <v>1.196147475686665</v>
      </c>
      <c r="U79" s="11">
        <f t="shared" si="44"/>
        <v>1.2081089504435316</v>
      </c>
      <c r="V79" s="11">
        <f t="shared" si="44"/>
        <v>1.220190039947967</v>
      </c>
      <c r="W79" s="11">
        <f t="shared" si="44"/>
        <v>1.2323919403474468</v>
      </c>
      <c r="X79" s="11">
        <f t="shared" si="44"/>
        <v>1.2447158597509214</v>
      </c>
      <c r="Y79" s="11">
        <f t="shared" si="44"/>
        <v>1.2571630183484306</v>
      </c>
      <c r="Z79" s="11">
        <f t="shared" si="44"/>
        <v>1.269734648531915</v>
      </c>
      <c r="AA79" s="11">
        <f t="shared" si="44"/>
        <v>1.282431995017234</v>
      </c>
      <c r="AB79" s="11">
        <f t="shared" si="44"/>
        <v>1.2952563149674063</v>
      </c>
      <c r="AC79" s="11">
        <f t="shared" si="44"/>
        <v>1.3082088781170804</v>
      </c>
      <c r="AD79" s="11">
        <f t="shared" si="44"/>
        <v>1.3212909668982513</v>
      </c>
      <c r="AE79" s="11">
        <f t="shared" si="44"/>
        <v>1.3345038765672339</v>
      </c>
      <c r="AF79" s="11">
        <f t="shared" si="44"/>
        <v>1.3478489153329063</v>
      </c>
      <c r="AG79" s="11">
        <f t="shared" si="44"/>
        <v>1.3613274044862353</v>
      </c>
      <c r="AH79" s="11">
        <f t="shared" si="44"/>
        <v>1.3749406785310978</v>
      </c>
      <c r="AI79" s="11">
        <f t="shared" si="44"/>
        <v>1.3886900853164088</v>
      </c>
      <c r="AJ79" s="11">
        <f t="shared" si="44"/>
        <v>1.4025769861695729</v>
      </c>
      <c r="AK79" s="11">
        <f t="shared" si="44"/>
        <v>1.4166027560312686</v>
      </c>
      <c r="AL79" s="11">
        <f t="shared" si="44"/>
        <v>1.4307687835915812</v>
      </c>
      <c r="AM79" s="11">
        <f t="shared" si="44"/>
        <v>1.4450764714274971</v>
      </c>
      <c r="AN79" s="11">
        <f t="shared" si="44"/>
        <v>1.4595272361417722</v>
      </c>
      <c r="AO79" s="11">
        <f t="shared" si="44"/>
        <v>1.4741225085031899</v>
      </c>
      <c r="AP79" s="11">
        <f t="shared" si="44"/>
        <v>1.4888637335882218</v>
      </c>
      <c r="AQ79" s="11">
        <f t="shared" si="44"/>
        <v>1.5037523709241041</v>
      </c>
      <c r="AR79" s="11">
        <f t="shared" si="44"/>
        <v>1.5187898946333451</v>
      </c>
      <c r="AS79" s="11">
        <f t="shared" si="44"/>
        <v>1.5339777935796786</v>
      </c>
      <c r="AT79" s="11">
        <f t="shared" si="44"/>
        <v>1.5493175715154754</v>
      </c>
      <c r="AU79" s="11">
        <f t="shared" si="44"/>
        <v>1.5648107472306303</v>
      </c>
      <c r="AV79" s="11">
        <f t="shared" si="44"/>
        <v>1.5804588547029366</v>
      </c>
      <c r="AW79" s="11">
        <f t="shared" si="44"/>
        <v>1.5962634432499661</v>
      </c>
      <c r="AX79" s="11">
        <f t="shared" si="44"/>
        <v>1.6122260776824657</v>
      </c>
      <c r="AY79" s="11">
        <f t="shared" si="44"/>
        <v>1.6283483384592905</v>
      </c>
      <c r="AZ79" s="11">
        <f t="shared" si="44"/>
        <v>1.6446318218438833</v>
      </c>
      <c r="BA79" s="11">
        <f t="shared" si="44"/>
        <v>1.6610781400623222</v>
      </c>
      <c r="BB79" s="11">
        <f t="shared" si="44"/>
        <v>1.6776889214629456</v>
      </c>
      <c r="BC79" s="11">
        <f t="shared" si="44"/>
        <v>1.694465810677575</v>
      </c>
      <c r="BD79" s="11">
        <f t="shared" si="44"/>
        <v>1.7114104687843508</v>
      </c>
      <c r="BE79" s="11">
        <f t="shared" si="44"/>
        <v>1.7285245734721943</v>
      </c>
      <c r="BF79" s="11">
        <f t="shared" si="44"/>
        <v>1.7458098192069162</v>
      </c>
      <c r="BG79" s="11">
        <f t="shared" si="44"/>
        <v>1.7632679173989854</v>
      </c>
      <c r="BH79" s="11">
        <f t="shared" si="44"/>
        <v>1.7809005965729752</v>
      </c>
      <c r="BI79" s="11">
        <f t="shared" si="44"/>
        <v>1.798709602538705</v>
      </c>
      <c r="BJ79" s="11">
        <f t="shared" si="30"/>
        <v>1.8166966985640922</v>
      </c>
      <c r="BK79" s="11">
        <f t="shared" si="31"/>
        <v>1.8348636655497332</v>
      </c>
      <c r="BL79" s="11">
        <f t="shared" si="32"/>
        <v>1.8532123022052305</v>
      </c>
      <c r="BM79" s="11">
        <f t="shared" si="33"/>
        <v>1.8717444252272828</v>
      </c>
      <c r="BN79" s="11">
        <f t="shared" si="34"/>
        <v>1.8904618694795556</v>
      </c>
      <c r="BO79" s="11">
        <f t="shared" si="35"/>
        <v>1.9093664881743513</v>
      </c>
      <c r="BP79" s="11">
        <f t="shared" si="36"/>
        <v>1.9284601530560948</v>
      </c>
      <c r="BQ79" s="11">
        <f t="shared" si="37"/>
        <v>1.9477447545866557</v>
      </c>
      <c r="BR79" s="11">
        <f t="shared" si="38"/>
        <v>1.9672222021325223</v>
      </c>
      <c r="BS79" s="11">
        <f t="shared" si="39"/>
        <v>1.9868944241538475</v>
      </c>
      <c r="BT79" s="11">
        <f t="shared" si="40"/>
        <v>2.006763368395386</v>
      </c>
    </row>
    <row r="80" spans="2:72">
      <c r="B80" s="11">
        <v>1</v>
      </c>
      <c r="C80" s="11">
        <f t="shared" si="29"/>
        <v>1.01</v>
      </c>
      <c r="D80" s="11">
        <f t="shared" si="44"/>
        <v>1.0201</v>
      </c>
      <c r="E80" s="11">
        <f t="shared" si="44"/>
        <v>1.0303009999999999</v>
      </c>
      <c r="F80" s="11">
        <f t="shared" si="44"/>
        <v>1.04060401</v>
      </c>
      <c r="G80" s="11">
        <f t="shared" si="44"/>
        <v>1.0510100500999999</v>
      </c>
      <c r="H80" s="11">
        <f t="shared" si="44"/>
        <v>1.0615201506009999</v>
      </c>
      <c r="I80" s="11">
        <f t="shared" si="44"/>
        <v>1.0721353521070098</v>
      </c>
      <c r="J80" s="12">
        <f t="shared" si="44"/>
        <v>1.08285670562808</v>
      </c>
      <c r="K80" s="11">
        <f t="shared" si="44"/>
        <v>1.0936852726843609</v>
      </c>
      <c r="L80" s="11">
        <f t="shared" si="44"/>
        <v>1.1046221254112045</v>
      </c>
      <c r="M80" s="11">
        <f t="shared" si="44"/>
        <v>1.1156683466653166</v>
      </c>
      <c r="N80" s="11">
        <f t="shared" si="44"/>
        <v>1.1268250301319698</v>
      </c>
      <c r="O80" s="11">
        <f t="shared" si="44"/>
        <v>1.1380932804332895</v>
      </c>
      <c r="P80" s="11">
        <f t="shared" si="44"/>
        <v>1.1494742132376223</v>
      </c>
      <c r="Q80" s="11">
        <f t="shared" si="44"/>
        <v>1.1609689553699987</v>
      </c>
      <c r="R80" s="11">
        <f t="shared" si="44"/>
        <v>1.1725786449236986</v>
      </c>
      <c r="S80" s="11">
        <f t="shared" si="44"/>
        <v>1.1843044313729356</v>
      </c>
      <c r="T80" s="11">
        <f t="shared" si="44"/>
        <v>1.196147475686665</v>
      </c>
      <c r="U80" s="11">
        <f t="shared" si="44"/>
        <v>1.2081089504435316</v>
      </c>
      <c r="V80" s="11">
        <f t="shared" si="44"/>
        <v>1.220190039947967</v>
      </c>
      <c r="W80" s="11">
        <f t="shared" si="44"/>
        <v>1.2323919403474468</v>
      </c>
      <c r="X80" s="11">
        <f t="shared" si="44"/>
        <v>1.2447158597509214</v>
      </c>
      <c r="Y80" s="11">
        <f t="shared" si="44"/>
        <v>1.2571630183484306</v>
      </c>
      <c r="Z80" s="11">
        <f t="shared" si="44"/>
        <v>1.269734648531915</v>
      </c>
      <c r="AA80" s="11">
        <f t="shared" si="44"/>
        <v>1.282431995017234</v>
      </c>
      <c r="AB80" s="11">
        <f t="shared" si="44"/>
        <v>1.2952563149674063</v>
      </c>
      <c r="AC80" s="11">
        <f t="shared" si="44"/>
        <v>1.3082088781170804</v>
      </c>
      <c r="AD80" s="11">
        <f t="shared" si="44"/>
        <v>1.3212909668982513</v>
      </c>
      <c r="AE80" s="11">
        <f t="shared" si="44"/>
        <v>1.3345038765672339</v>
      </c>
      <c r="AF80" s="11">
        <f t="shared" si="44"/>
        <v>1.3478489153329063</v>
      </c>
      <c r="AG80" s="11">
        <f t="shared" si="44"/>
        <v>1.3613274044862353</v>
      </c>
      <c r="AH80" s="11">
        <f t="shared" si="44"/>
        <v>1.3749406785310978</v>
      </c>
      <c r="AI80" s="11">
        <f t="shared" si="44"/>
        <v>1.3886900853164088</v>
      </c>
      <c r="AJ80" s="11">
        <f t="shared" si="44"/>
        <v>1.4025769861695729</v>
      </c>
      <c r="AK80" s="11">
        <f t="shared" si="44"/>
        <v>1.4166027560312686</v>
      </c>
      <c r="AL80" s="11">
        <f t="shared" si="44"/>
        <v>1.4307687835915812</v>
      </c>
      <c r="AM80" s="11">
        <f t="shared" si="44"/>
        <v>1.4450764714274971</v>
      </c>
      <c r="AN80" s="11">
        <f t="shared" si="44"/>
        <v>1.4595272361417722</v>
      </c>
      <c r="AO80" s="11">
        <f t="shared" si="44"/>
        <v>1.4741225085031899</v>
      </c>
      <c r="AP80" s="11">
        <f t="shared" ref="D80:BI85" si="45">AO80*1.01</f>
        <v>1.4888637335882218</v>
      </c>
      <c r="AQ80" s="11">
        <f t="shared" si="45"/>
        <v>1.5037523709241041</v>
      </c>
      <c r="AR80" s="11">
        <f t="shared" si="45"/>
        <v>1.5187898946333451</v>
      </c>
      <c r="AS80" s="11">
        <f t="shared" si="45"/>
        <v>1.5339777935796786</v>
      </c>
      <c r="AT80" s="11">
        <f t="shared" si="45"/>
        <v>1.5493175715154754</v>
      </c>
      <c r="AU80" s="11">
        <f t="shared" si="45"/>
        <v>1.5648107472306303</v>
      </c>
      <c r="AV80" s="11">
        <f t="shared" si="45"/>
        <v>1.5804588547029366</v>
      </c>
      <c r="AW80" s="11">
        <f t="shared" si="45"/>
        <v>1.5962634432499661</v>
      </c>
      <c r="AX80" s="11">
        <f t="shared" si="45"/>
        <v>1.6122260776824657</v>
      </c>
      <c r="AY80" s="11">
        <f t="shared" si="45"/>
        <v>1.6283483384592905</v>
      </c>
      <c r="AZ80" s="11">
        <f t="shared" si="45"/>
        <v>1.6446318218438833</v>
      </c>
      <c r="BA80" s="11">
        <f t="shared" si="45"/>
        <v>1.6610781400623222</v>
      </c>
      <c r="BB80" s="11">
        <f t="shared" si="45"/>
        <v>1.6776889214629456</v>
      </c>
      <c r="BC80" s="11">
        <f t="shared" si="45"/>
        <v>1.694465810677575</v>
      </c>
      <c r="BD80" s="11">
        <f t="shared" si="45"/>
        <v>1.7114104687843508</v>
      </c>
      <c r="BE80" s="11">
        <f t="shared" si="45"/>
        <v>1.7285245734721943</v>
      </c>
      <c r="BF80" s="11">
        <f t="shared" si="45"/>
        <v>1.7458098192069162</v>
      </c>
      <c r="BG80" s="11">
        <f t="shared" si="45"/>
        <v>1.7632679173989854</v>
      </c>
      <c r="BH80" s="11">
        <f t="shared" si="45"/>
        <v>1.7809005965729752</v>
      </c>
      <c r="BI80" s="11">
        <f t="shared" si="45"/>
        <v>1.798709602538705</v>
      </c>
      <c r="BJ80" s="11">
        <f t="shared" si="30"/>
        <v>1.8166966985640922</v>
      </c>
      <c r="BK80" s="11">
        <f t="shared" si="31"/>
        <v>1.8348636655497332</v>
      </c>
      <c r="BL80" s="11">
        <f t="shared" si="32"/>
        <v>1.8532123022052305</v>
      </c>
      <c r="BM80" s="11">
        <f t="shared" si="33"/>
        <v>1.8717444252272828</v>
      </c>
      <c r="BN80" s="11">
        <f t="shared" si="34"/>
        <v>1.8904618694795556</v>
      </c>
      <c r="BO80" s="11">
        <f t="shared" si="35"/>
        <v>1.9093664881743513</v>
      </c>
      <c r="BP80" s="11">
        <f t="shared" si="36"/>
        <v>1.9284601530560948</v>
      </c>
      <c r="BQ80" s="11">
        <f t="shared" si="37"/>
        <v>1.9477447545866557</v>
      </c>
      <c r="BR80" s="11">
        <f t="shared" si="38"/>
        <v>1.9672222021325223</v>
      </c>
      <c r="BS80" s="11">
        <f t="shared" si="39"/>
        <v>1.9868944241538475</v>
      </c>
      <c r="BT80" s="11">
        <f t="shared" si="40"/>
        <v>2.006763368395386</v>
      </c>
    </row>
    <row r="81" spans="2:72">
      <c r="B81" s="11">
        <v>1</v>
      </c>
      <c r="C81" s="11">
        <f t="shared" si="29"/>
        <v>1.01</v>
      </c>
      <c r="D81" s="11">
        <f t="shared" si="45"/>
        <v>1.0201</v>
      </c>
      <c r="E81" s="11">
        <f t="shared" si="45"/>
        <v>1.0303009999999999</v>
      </c>
      <c r="F81" s="11">
        <f t="shared" si="45"/>
        <v>1.04060401</v>
      </c>
      <c r="G81" s="11">
        <f t="shared" si="45"/>
        <v>1.0510100500999999</v>
      </c>
      <c r="H81" s="11">
        <f t="shared" si="45"/>
        <v>1.0615201506009999</v>
      </c>
      <c r="I81" s="11">
        <f t="shared" si="45"/>
        <v>1.0721353521070098</v>
      </c>
      <c r="J81" s="12">
        <f t="shared" si="45"/>
        <v>1.08285670562808</v>
      </c>
      <c r="K81" s="11">
        <f t="shared" si="45"/>
        <v>1.0936852726843609</v>
      </c>
      <c r="L81" s="11">
        <f t="shared" si="45"/>
        <v>1.1046221254112045</v>
      </c>
      <c r="M81" s="11">
        <f t="shared" si="45"/>
        <v>1.1156683466653166</v>
      </c>
      <c r="N81" s="11">
        <f t="shared" si="45"/>
        <v>1.1268250301319698</v>
      </c>
      <c r="O81" s="11">
        <f t="shared" si="45"/>
        <v>1.1380932804332895</v>
      </c>
      <c r="P81" s="11">
        <f t="shared" si="45"/>
        <v>1.1494742132376223</v>
      </c>
      <c r="Q81" s="11">
        <f t="shared" si="45"/>
        <v>1.1609689553699987</v>
      </c>
      <c r="R81" s="11">
        <f t="shared" si="45"/>
        <v>1.1725786449236986</v>
      </c>
      <c r="S81" s="11">
        <f t="shared" si="45"/>
        <v>1.1843044313729356</v>
      </c>
      <c r="T81" s="11">
        <f t="shared" si="45"/>
        <v>1.196147475686665</v>
      </c>
      <c r="U81" s="11">
        <f t="shared" si="45"/>
        <v>1.2081089504435316</v>
      </c>
      <c r="V81" s="11">
        <f t="shared" si="45"/>
        <v>1.220190039947967</v>
      </c>
      <c r="W81" s="11">
        <f t="shared" si="45"/>
        <v>1.2323919403474468</v>
      </c>
      <c r="X81" s="11">
        <f t="shared" si="45"/>
        <v>1.2447158597509214</v>
      </c>
      <c r="Y81" s="11">
        <f t="shared" si="45"/>
        <v>1.2571630183484306</v>
      </c>
      <c r="Z81" s="11">
        <f t="shared" si="45"/>
        <v>1.269734648531915</v>
      </c>
      <c r="AA81" s="11">
        <f t="shared" si="45"/>
        <v>1.282431995017234</v>
      </c>
      <c r="AB81" s="11">
        <f t="shared" si="45"/>
        <v>1.2952563149674063</v>
      </c>
      <c r="AC81" s="11">
        <f t="shared" si="45"/>
        <v>1.3082088781170804</v>
      </c>
      <c r="AD81" s="11">
        <f t="shared" si="45"/>
        <v>1.3212909668982513</v>
      </c>
      <c r="AE81" s="11">
        <f t="shared" si="45"/>
        <v>1.3345038765672339</v>
      </c>
      <c r="AF81" s="11">
        <f t="shared" si="45"/>
        <v>1.3478489153329063</v>
      </c>
      <c r="AG81" s="11">
        <f t="shared" si="45"/>
        <v>1.3613274044862353</v>
      </c>
      <c r="AH81" s="11">
        <f t="shared" si="45"/>
        <v>1.3749406785310978</v>
      </c>
      <c r="AI81" s="11">
        <f t="shared" si="45"/>
        <v>1.3886900853164088</v>
      </c>
      <c r="AJ81" s="11">
        <f t="shared" si="45"/>
        <v>1.4025769861695729</v>
      </c>
      <c r="AK81" s="11">
        <f t="shared" si="45"/>
        <v>1.4166027560312686</v>
      </c>
      <c r="AL81" s="11">
        <f t="shared" si="45"/>
        <v>1.4307687835915812</v>
      </c>
      <c r="AM81" s="11">
        <f t="shared" si="45"/>
        <v>1.4450764714274971</v>
      </c>
      <c r="AN81" s="11">
        <f t="shared" si="45"/>
        <v>1.4595272361417722</v>
      </c>
      <c r="AO81" s="11">
        <f t="shared" si="45"/>
        <v>1.4741225085031899</v>
      </c>
      <c r="AP81" s="11">
        <f t="shared" si="45"/>
        <v>1.4888637335882218</v>
      </c>
      <c r="AQ81" s="11">
        <f t="shared" si="45"/>
        <v>1.5037523709241041</v>
      </c>
      <c r="AR81" s="11">
        <f t="shared" si="45"/>
        <v>1.5187898946333451</v>
      </c>
      <c r="AS81" s="11">
        <f t="shared" si="45"/>
        <v>1.5339777935796786</v>
      </c>
      <c r="AT81" s="11">
        <f t="shared" si="45"/>
        <v>1.5493175715154754</v>
      </c>
      <c r="AU81" s="11">
        <f t="shared" si="45"/>
        <v>1.5648107472306303</v>
      </c>
      <c r="AV81" s="11">
        <f t="shared" si="45"/>
        <v>1.5804588547029366</v>
      </c>
      <c r="AW81" s="11">
        <f t="shared" si="45"/>
        <v>1.5962634432499661</v>
      </c>
      <c r="AX81" s="11">
        <f t="shared" si="45"/>
        <v>1.6122260776824657</v>
      </c>
      <c r="AY81" s="11">
        <f t="shared" si="45"/>
        <v>1.6283483384592905</v>
      </c>
      <c r="AZ81" s="11">
        <f t="shared" si="45"/>
        <v>1.6446318218438833</v>
      </c>
      <c r="BA81" s="11">
        <f t="shared" si="45"/>
        <v>1.6610781400623222</v>
      </c>
      <c r="BB81" s="11">
        <f t="shared" si="45"/>
        <v>1.6776889214629456</v>
      </c>
      <c r="BC81" s="11">
        <f t="shared" si="45"/>
        <v>1.694465810677575</v>
      </c>
      <c r="BD81" s="11">
        <f t="shared" si="45"/>
        <v>1.7114104687843508</v>
      </c>
      <c r="BE81" s="11">
        <f t="shared" si="45"/>
        <v>1.7285245734721943</v>
      </c>
      <c r="BF81" s="11">
        <f t="shared" si="45"/>
        <v>1.7458098192069162</v>
      </c>
      <c r="BG81" s="11">
        <f t="shared" si="45"/>
        <v>1.7632679173989854</v>
      </c>
      <c r="BH81" s="11">
        <f t="shared" si="45"/>
        <v>1.7809005965729752</v>
      </c>
      <c r="BI81" s="11">
        <f t="shared" si="45"/>
        <v>1.798709602538705</v>
      </c>
      <c r="BJ81" s="11">
        <f t="shared" si="30"/>
        <v>1.8166966985640922</v>
      </c>
      <c r="BK81" s="11">
        <f t="shared" si="31"/>
        <v>1.8348636655497332</v>
      </c>
      <c r="BL81" s="11">
        <f t="shared" si="32"/>
        <v>1.8532123022052305</v>
      </c>
      <c r="BM81" s="11">
        <f t="shared" si="33"/>
        <v>1.8717444252272828</v>
      </c>
      <c r="BN81" s="11">
        <f t="shared" si="34"/>
        <v>1.8904618694795556</v>
      </c>
      <c r="BO81" s="11">
        <f t="shared" si="35"/>
        <v>1.9093664881743513</v>
      </c>
      <c r="BP81" s="11">
        <f t="shared" si="36"/>
        <v>1.9284601530560948</v>
      </c>
      <c r="BQ81" s="11">
        <f t="shared" si="37"/>
        <v>1.9477447545866557</v>
      </c>
      <c r="BR81" s="11">
        <f t="shared" si="38"/>
        <v>1.9672222021325223</v>
      </c>
      <c r="BS81" s="11">
        <f t="shared" si="39"/>
        <v>1.9868944241538475</v>
      </c>
      <c r="BT81" s="11">
        <f t="shared" si="40"/>
        <v>2.006763368395386</v>
      </c>
    </row>
    <row r="82" spans="2:72">
      <c r="B82" s="11">
        <v>1</v>
      </c>
      <c r="C82" s="11">
        <f t="shared" si="29"/>
        <v>1.01</v>
      </c>
      <c r="D82" s="11">
        <f t="shared" si="45"/>
        <v>1.0201</v>
      </c>
      <c r="E82" s="11">
        <f t="shared" si="45"/>
        <v>1.0303009999999999</v>
      </c>
      <c r="F82" s="11">
        <f t="shared" si="45"/>
        <v>1.04060401</v>
      </c>
      <c r="G82" s="11">
        <f t="shared" si="45"/>
        <v>1.0510100500999999</v>
      </c>
      <c r="H82" s="11">
        <f t="shared" si="45"/>
        <v>1.0615201506009999</v>
      </c>
      <c r="I82" s="11">
        <f t="shared" si="45"/>
        <v>1.0721353521070098</v>
      </c>
      <c r="J82" s="12">
        <f t="shared" si="45"/>
        <v>1.08285670562808</v>
      </c>
      <c r="K82" s="11">
        <f t="shared" si="45"/>
        <v>1.0936852726843609</v>
      </c>
      <c r="L82" s="11">
        <f t="shared" si="45"/>
        <v>1.1046221254112045</v>
      </c>
      <c r="M82" s="11">
        <f t="shared" si="45"/>
        <v>1.1156683466653166</v>
      </c>
      <c r="N82" s="11">
        <f t="shared" si="45"/>
        <v>1.1268250301319698</v>
      </c>
      <c r="O82" s="11">
        <f t="shared" si="45"/>
        <v>1.1380932804332895</v>
      </c>
      <c r="P82" s="11">
        <f t="shared" si="45"/>
        <v>1.1494742132376223</v>
      </c>
      <c r="Q82" s="11">
        <f t="shared" si="45"/>
        <v>1.1609689553699987</v>
      </c>
      <c r="R82" s="11">
        <f t="shared" si="45"/>
        <v>1.1725786449236986</v>
      </c>
      <c r="S82" s="11">
        <f t="shared" si="45"/>
        <v>1.1843044313729356</v>
      </c>
      <c r="T82" s="11">
        <f t="shared" si="45"/>
        <v>1.196147475686665</v>
      </c>
      <c r="U82" s="11">
        <f t="shared" si="45"/>
        <v>1.2081089504435316</v>
      </c>
      <c r="V82" s="11">
        <f t="shared" si="45"/>
        <v>1.220190039947967</v>
      </c>
      <c r="W82" s="11">
        <f t="shared" si="45"/>
        <v>1.2323919403474468</v>
      </c>
      <c r="X82" s="11">
        <f t="shared" si="45"/>
        <v>1.2447158597509214</v>
      </c>
      <c r="Y82" s="11">
        <f t="shared" si="45"/>
        <v>1.2571630183484306</v>
      </c>
      <c r="Z82" s="11">
        <f t="shared" si="45"/>
        <v>1.269734648531915</v>
      </c>
      <c r="AA82" s="11">
        <f t="shared" si="45"/>
        <v>1.282431995017234</v>
      </c>
      <c r="AB82" s="11">
        <f t="shared" si="45"/>
        <v>1.2952563149674063</v>
      </c>
      <c r="AC82" s="11">
        <f t="shared" si="45"/>
        <v>1.3082088781170804</v>
      </c>
      <c r="AD82" s="11">
        <f t="shared" si="45"/>
        <v>1.3212909668982513</v>
      </c>
      <c r="AE82" s="11">
        <f t="shared" si="45"/>
        <v>1.3345038765672339</v>
      </c>
      <c r="AF82" s="11">
        <f t="shared" si="45"/>
        <v>1.3478489153329063</v>
      </c>
      <c r="AG82" s="11">
        <f t="shared" si="45"/>
        <v>1.3613274044862353</v>
      </c>
      <c r="AH82" s="11">
        <f t="shared" si="45"/>
        <v>1.3749406785310978</v>
      </c>
      <c r="AI82" s="11">
        <f t="shared" si="45"/>
        <v>1.3886900853164088</v>
      </c>
      <c r="AJ82" s="11">
        <f t="shared" si="45"/>
        <v>1.4025769861695729</v>
      </c>
      <c r="AK82" s="11">
        <f t="shared" si="45"/>
        <v>1.4166027560312686</v>
      </c>
      <c r="AL82" s="11">
        <f t="shared" si="45"/>
        <v>1.4307687835915812</v>
      </c>
      <c r="AM82" s="11">
        <f t="shared" si="45"/>
        <v>1.4450764714274971</v>
      </c>
      <c r="AN82" s="11">
        <f t="shared" si="45"/>
        <v>1.4595272361417722</v>
      </c>
      <c r="AO82" s="11">
        <f t="shared" si="45"/>
        <v>1.4741225085031899</v>
      </c>
      <c r="AP82" s="11">
        <f t="shared" si="45"/>
        <v>1.4888637335882218</v>
      </c>
      <c r="AQ82" s="11">
        <f t="shared" si="45"/>
        <v>1.5037523709241041</v>
      </c>
      <c r="AR82" s="11">
        <f t="shared" si="45"/>
        <v>1.5187898946333451</v>
      </c>
      <c r="AS82" s="11">
        <f t="shared" si="45"/>
        <v>1.5339777935796786</v>
      </c>
      <c r="AT82" s="11">
        <f t="shared" si="45"/>
        <v>1.5493175715154754</v>
      </c>
      <c r="AU82" s="11">
        <f t="shared" si="45"/>
        <v>1.5648107472306303</v>
      </c>
      <c r="AV82" s="11">
        <f t="shared" si="45"/>
        <v>1.5804588547029366</v>
      </c>
      <c r="AW82" s="11">
        <f t="shared" si="45"/>
        <v>1.5962634432499661</v>
      </c>
      <c r="AX82" s="11">
        <f t="shared" si="45"/>
        <v>1.6122260776824657</v>
      </c>
      <c r="AY82" s="11">
        <f t="shared" si="45"/>
        <v>1.6283483384592905</v>
      </c>
      <c r="AZ82" s="11">
        <f t="shared" si="45"/>
        <v>1.6446318218438833</v>
      </c>
      <c r="BA82" s="11">
        <f t="shared" si="45"/>
        <v>1.6610781400623222</v>
      </c>
      <c r="BB82" s="11">
        <f t="shared" si="45"/>
        <v>1.6776889214629456</v>
      </c>
      <c r="BC82" s="11">
        <f t="shared" si="45"/>
        <v>1.694465810677575</v>
      </c>
      <c r="BD82" s="11">
        <f t="shared" si="45"/>
        <v>1.7114104687843508</v>
      </c>
      <c r="BE82" s="11">
        <f t="shared" si="45"/>
        <v>1.7285245734721943</v>
      </c>
      <c r="BF82" s="11">
        <f t="shared" si="45"/>
        <v>1.7458098192069162</v>
      </c>
      <c r="BG82" s="11">
        <f t="shared" si="45"/>
        <v>1.7632679173989854</v>
      </c>
      <c r="BH82" s="11">
        <f t="shared" si="45"/>
        <v>1.7809005965729752</v>
      </c>
      <c r="BI82" s="11">
        <f t="shared" si="45"/>
        <v>1.798709602538705</v>
      </c>
      <c r="BJ82" s="11">
        <f t="shared" si="30"/>
        <v>1.8166966985640922</v>
      </c>
      <c r="BK82" s="11">
        <f t="shared" si="31"/>
        <v>1.8348636655497332</v>
      </c>
      <c r="BL82" s="11">
        <f t="shared" si="32"/>
        <v>1.8532123022052305</v>
      </c>
      <c r="BM82" s="11">
        <f t="shared" si="33"/>
        <v>1.8717444252272828</v>
      </c>
      <c r="BN82" s="11">
        <f t="shared" si="34"/>
        <v>1.8904618694795556</v>
      </c>
      <c r="BO82" s="11">
        <f t="shared" si="35"/>
        <v>1.9093664881743513</v>
      </c>
      <c r="BP82" s="11">
        <f t="shared" si="36"/>
        <v>1.9284601530560948</v>
      </c>
      <c r="BQ82" s="11">
        <f t="shared" si="37"/>
        <v>1.9477447545866557</v>
      </c>
      <c r="BR82" s="11">
        <f t="shared" si="38"/>
        <v>1.9672222021325223</v>
      </c>
      <c r="BS82" s="11">
        <f t="shared" si="39"/>
        <v>1.9868944241538475</v>
      </c>
      <c r="BT82" s="11">
        <f t="shared" si="40"/>
        <v>2.006763368395386</v>
      </c>
    </row>
    <row r="83" spans="2:72">
      <c r="B83" s="11">
        <v>1</v>
      </c>
      <c r="C83" s="11">
        <f t="shared" si="29"/>
        <v>1.01</v>
      </c>
      <c r="D83" s="11">
        <f t="shared" si="45"/>
        <v>1.0201</v>
      </c>
      <c r="E83" s="11">
        <f t="shared" si="45"/>
        <v>1.0303009999999999</v>
      </c>
      <c r="F83" s="11">
        <f t="shared" si="45"/>
        <v>1.04060401</v>
      </c>
      <c r="G83" s="11">
        <f t="shared" si="45"/>
        <v>1.0510100500999999</v>
      </c>
      <c r="H83" s="11">
        <f t="shared" si="45"/>
        <v>1.0615201506009999</v>
      </c>
      <c r="I83" s="11">
        <f t="shared" si="45"/>
        <v>1.0721353521070098</v>
      </c>
      <c r="J83" s="12">
        <f t="shared" si="45"/>
        <v>1.08285670562808</v>
      </c>
      <c r="K83" s="11">
        <f t="shared" si="45"/>
        <v>1.0936852726843609</v>
      </c>
      <c r="L83" s="11">
        <f t="shared" si="45"/>
        <v>1.1046221254112045</v>
      </c>
      <c r="M83" s="11">
        <f t="shared" si="45"/>
        <v>1.1156683466653166</v>
      </c>
      <c r="N83" s="11">
        <f t="shared" si="45"/>
        <v>1.1268250301319698</v>
      </c>
      <c r="O83" s="11">
        <f t="shared" si="45"/>
        <v>1.1380932804332895</v>
      </c>
      <c r="P83" s="11">
        <f t="shared" si="45"/>
        <v>1.1494742132376223</v>
      </c>
      <c r="Q83" s="11">
        <f t="shared" si="45"/>
        <v>1.1609689553699987</v>
      </c>
      <c r="R83" s="11">
        <f t="shared" si="45"/>
        <v>1.1725786449236986</v>
      </c>
      <c r="S83" s="11">
        <f t="shared" si="45"/>
        <v>1.1843044313729356</v>
      </c>
      <c r="T83" s="11">
        <f t="shared" si="45"/>
        <v>1.196147475686665</v>
      </c>
      <c r="U83" s="11">
        <f t="shared" si="45"/>
        <v>1.2081089504435316</v>
      </c>
      <c r="V83" s="11">
        <f t="shared" si="45"/>
        <v>1.220190039947967</v>
      </c>
      <c r="W83" s="11">
        <f t="shared" si="45"/>
        <v>1.2323919403474468</v>
      </c>
      <c r="X83" s="11">
        <f t="shared" si="45"/>
        <v>1.2447158597509214</v>
      </c>
      <c r="Y83" s="11">
        <f t="shared" si="45"/>
        <v>1.2571630183484306</v>
      </c>
      <c r="Z83" s="11">
        <f t="shared" si="45"/>
        <v>1.269734648531915</v>
      </c>
      <c r="AA83" s="11">
        <f t="shared" si="45"/>
        <v>1.282431995017234</v>
      </c>
      <c r="AB83" s="11">
        <f t="shared" si="45"/>
        <v>1.2952563149674063</v>
      </c>
      <c r="AC83" s="11">
        <f t="shared" si="45"/>
        <v>1.3082088781170804</v>
      </c>
      <c r="AD83" s="11">
        <f t="shared" si="45"/>
        <v>1.3212909668982513</v>
      </c>
      <c r="AE83" s="11">
        <f t="shared" si="45"/>
        <v>1.3345038765672339</v>
      </c>
      <c r="AF83" s="11">
        <f t="shared" si="45"/>
        <v>1.3478489153329063</v>
      </c>
      <c r="AG83" s="11">
        <f t="shared" si="45"/>
        <v>1.3613274044862353</v>
      </c>
      <c r="AH83" s="11">
        <f t="shared" si="45"/>
        <v>1.3749406785310978</v>
      </c>
      <c r="AI83" s="11">
        <f t="shared" si="45"/>
        <v>1.3886900853164088</v>
      </c>
      <c r="AJ83" s="11">
        <f t="shared" si="45"/>
        <v>1.4025769861695729</v>
      </c>
      <c r="AK83" s="11">
        <f t="shared" si="45"/>
        <v>1.4166027560312686</v>
      </c>
      <c r="AL83" s="11">
        <f t="shared" si="45"/>
        <v>1.4307687835915812</v>
      </c>
      <c r="AM83" s="11">
        <f t="shared" si="45"/>
        <v>1.4450764714274971</v>
      </c>
      <c r="AN83" s="11">
        <f t="shared" si="45"/>
        <v>1.4595272361417722</v>
      </c>
      <c r="AO83" s="11">
        <f t="shared" si="45"/>
        <v>1.4741225085031899</v>
      </c>
      <c r="AP83" s="11">
        <f t="shared" si="45"/>
        <v>1.4888637335882218</v>
      </c>
      <c r="AQ83" s="11">
        <f t="shared" si="45"/>
        <v>1.5037523709241041</v>
      </c>
      <c r="AR83" s="11">
        <f t="shared" si="45"/>
        <v>1.5187898946333451</v>
      </c>
      <c r="AS83" s="11">
        <f t="shared" si="45"/>
        <v>1.5339777935796786</v>
      </c>
      <c r="AT83" s="11">
        <f t="shared" si="45"/>
        <v>1.5493175715154754</v>
      </c>
      <c r="AU83" s="11">
        <f t="shared" si="45"/>
        <v>1.5648107472306303</v>
      </c>
      <c r="AV83" s="11">
        <f t="shared" si="45"/>
        <v>1.5804588547029366</v>
      </c>
      <c r="AW83" s="11">
        <f t="shared" si="45"/>
        <v>1.5962634432499661</v>
      </c>
      <c r="AX83" s="11">
        <f t="shared" si="45"/>
        <v>1.6122260776824657</v>
      </c>
      <c r="AY83" s="11">
        <f t="shared" si="45"/>
        <v>1.6283483384592905</v>
      </c>
      <c r="AZ83" s="11">
        <f t="shared" si="45"/>
        <v>1.6446318218438833</v>
      </c>
      <c r="BA83" s="11">
        <f t="shared" si="45"/>
        <v>1.6610781400623222</v>
      </c>
      <c r="BB83" s="11">
        <f t="shared" si="45"/>
        <v>1.6776889214629456</v>
      </c>
      <c r="BC83" s="11">
        <f t="shared" si="45"/>
        <v>1.694465810677575</v>
      </c>
      <c r="BD83" s="11">
        <f t="shared" si="45"/>
        <v>1.7114104687843508</v>
      </c>
      <c r="BE83" s="11">
        <f t="shared" si="45"/>
        <v>1.7285245734721943</v>
      </c>
      <c r="BF83" s="11">
        <f t="shared" si="45"/>
        <v>1.7458098192069162</v>
      </c>
      <c r="BG83" s="11">
        <f t="shared" si="45"/>
        <v>1.7632679173989854</v>
      </c>
      <c r="BH83" s="11">
        <f t="shared" si="45"/>
        <v>1.7809005965729752</v>
      </c>
      <c r="BI83" s="11">
        <f t="shared" si="45"/>
        <v>1.798709602538705</v>
      </c>
      <c r="BJ83" s="11">
        <f t="shared" si="30"/>
        <v>1.8166966985640922</v>
      </c>
      <c r="BK83" s="11">
        <f t="shared" si="31"/>
        <v>1.8348636655497332</v>
      </c>
      <c r="BL83" s="11">
        <f t="shared" si="32"/>
        <v>1.8532123022052305</v>
      </c>
      <c r="BM83" s="11">
        <f t="shared" si="33"/>
        <v>1.8717444252272828</v>
      </c>
      <c r="BN83" s="11">
        <f t="shared" si="34"/>
        <v>1.8904618694795556</v>
      </c>
      <c r="BO83" s="11">
        <f t="shared" si="35"/>
        <v>1.9093664881743513</v>
      </c>
      <c r="BP83" s="11">
        <f t="shared" si="36"/>
        <v>1.9284601530560948</v>
      </c>
      <c r="BQ83" s="11">
        <f t="shared" si="37"/>
        <v>1.9477447545866557</v>
      </c>
      <c r="BR83" s="11">
        <f t="shared" si="38"/>
        <v>1.9672222021325223</v>
      </c>
      <c r="BS83" s="11">
        <f t="shared" si="39"/>
        <v>1.9868944241538475</v>
      </c>
      <c r="BT83" s="11">
        <f t="shared" si="40"/>
        <v>2.006763368395386</v>
      </c>
    </row>
    <row r="84" spans="2:72">
      <c r="B84" s="11">
        <v>1</v>
      </c>
      <c r="C84" s="11">
        <f t="shared" si="29"/>
        <v>1.01</v>
      </c>
      <c r="D84" s="11">
        <f t="shared" si="45"/>
        <v>1.0201</v>
      </c>
      <c r="E84" s="11">
        <f t="shared" si="45"/>
        <v>1.0303009999999999</v>
      </c>
      <c r="F84" s="11">
        <f t="shared" si="45"/>
        <v>1.04060401</v>
      </c>
      <c r="G84" s="11">
        <f t="shared" si="45"/>
        <v>1.0510100500999999</v>
      </c>
      <c r="H84" s="11">
        <f t="shared" si="45"/>
        <v>1.0615201506009999</v>
      </c>
      <c r="I84" s="11">
        <f t="shared" si="45"/>
        <v>1.0721353521070098</v>
      </c>
      <c r="J84" s="12">
        <f t="shared" si="45"/>
        <v>1.08285670562808</v>
      </c>
      <c r="K84" s="11">
        <f t="shared" si="45"/>
        <v>1.0936852726843609</v>
      </c>
      <c r="L84" s="11">
        <f t="shared" si="45"/>
        <v>1.1046221254112045</v>
      </c>
      <c r="M84" s="11">
        <f t="shared" si="45"/>
        <v>1.1156683466653166</v>
      </c>
      <c r="N84" s="11">
        <f t="shared" si="45"/>
        <v>1.1268250301319698</v>
      </c>
      <c r="O84" s="11">
        <f t="shared" si="45"/>
        <v>1.1380932804332895</v>
      </c>
      <c r="P84" s="11">
        <f t="shared" si="45"/>
        <v>1.1494742132376223</v>
      </c>
      <c r="Q84" s="11">
        <f t="shared" si="45"/>
        <v>1.1609689553699987</v>
      </c>
      <c r="R84" s="11">
        <f t="shared" si="45"/>
        <v>1.1725786449236986</v>
      </c>
      <c r="S84" s="11">
        <f t="shared" si="45"/>
        <v>1.1843044313729356</v>
      </c>
      <c r="T84" s="11">
        <f t="shared" si="45"/>
        <v>1.196147475686665</v>
      </c>
      <c r="U84" s="11">
        <f t="shared" si="45"/>
        <v>1.2081089504435316</v>
      </c>
      <c r="V84" s="11">
        <f t="shared" si="45"/>
        <v>1.220190039947967</v>
      </c>
      <c r="W84" s="11">
        <f t="shared" si="45"/>
        <v>1.2323919403474468</v>
      </c>
      <c r="X84" s="11">
        <f t="shared" si="45"/>
        <v>1.2447158597509214</v>
      </c>
      <c r="Y84" s="11">
        <f t="shared" si="45"/>
        <v>1.2571630183484306</v>
      </c>
      <c r="Z84" s="11">
        <f t="shared" si="45"/>
        <v>1.269734648531915</v>
      </c>
      <c r="AA84" s="11">
        <f t="shared" si="45"/>
        <v>1.282431995017234</v>
      </c>
      <c r="AB84" s="11">
        <f t="shared" si="45"/>
        <v>1.2952563149674063</v>
      </c>
      <c r="AC84" s="11">
        <f t="shared" si="45"/>
        <v>1.3082088781170804</v>
      </c>
      <c r="AD84" s="11">
        <f t="shared" si="45"/>
        <v>1.3212909668982513</v>
      </c>
      <c r="AE84" s="11">
        <f t="shared" si="45"/>
        <v>1.3345038765672339</v>
      </c>
      <c r="AF84" s="11">
        <f t="shared" si="45"/>
        <v>1.3478489153329063</v>
      </c>
      <c r="AG84" s="11">
        <f t="shared" si="45"/>
        <v>1.3613274044862353</v>
      </c>
      <c r="AH84" s="11">
        <f t="shared" si="45"/>
        <v>1.3749406785310978</v>
      </c>
      <c r="AI84" s="11">
        <f t="shared" si="45"/>
        <v>1.3886900853164088</v>
      </c>
      <c r="AJ84" s="11">
        <f t="shared" si="45"/>
        <v>1.4025769861695729</v>
      </c>
      <c r="AK84" s="11">
        <f t="shared" si="45"/>
        <v>1.4166027560312686</v>
      </c>
      <c r="AL84" s="11">
        <f t="shared" si="45"/>
        <v>1.4307687835915812</v>
      </c>
      <c r="AM84" s="11">
        <f t="shared" si="45"/>
        <v>1.4450764714274971</v>
      </c>
      <c r="AN84" s="11">
        <f t="shared" si="45"/>
        <v>1.4595272361417722</v>
      </c>
      <c r="AO84" s="11">
        <f t="shared" si="45"/>
        <v>1.4741225085031899</v>
      </c>
      <c r="AP84" s="11">
        <f t="shared" si="45"/>
        <v>1.4888637335882218</v>
      </c>
      <c r="AQ84" s="11">
        <f t="shared" si="45"/>
        <v>1.5037523709241041</v>
      </c>
      <c r="AR84" s="11">
        <f t="shared" si="45"/>
        <v>1.5187898946333451</v>
      </c>
      <c r="AS84" s="11">
        <f t="shared" si="45"/>
        <v>1.5339777935796786</v>
      </c>
      <c r="AT84" s="11">
        <f t="shared" si="45"/>
        <v>1.5493175715154754</v>
      </c>
      <c r="AU84" s="11">
        <f t="shared" si="45"/>
        <v>1.5648107472306303</v>
      </c>
      <c r="AV84" s="11">
        <f t="shared" si="45"/>
        <v>1.5804588547029366</v>
      </c>
      <c r="AW84" s="11">
        <f t="shared" si="45"/>
        <v>1.5962634432499661</v>
      </c>
      <c r="AX84" s="11">
        <f t="shared" si="45"/>
        <v>1.6122260776824657</v>
      </c>
      <c r="AY84" s="11">
        <f t="shared" si="45"/>
        <v>1.6283483384592905</v>
      </c>
      <c r="AZ84" s="11">
        <f t="shared" si="45"/>
        <v>1.6446318218438833</v>
      </c>
      <c r="BA84" s="11">
        <f t="shared" si="45"/>
        <v>1.6610781400623222</v>
      </c>
      <c r="BB84" s="11">
        <f t="shared" si="45"/>
        <v>1.6776889214629456</v>
      </c>
      <c r="BC84" s="11">
        <f t="shared" si="45"/>
        <v>1.694465810677575</v>
      </c>
      <c r="BD84" s="11">
        <f t="shared" si="45"/>
        <v>1.7114104687843508</v>
      </c>
      <c r="BE84" s="11">
        <f t="shared" si="45"/>
        <v>1.7285245734721943</v>
      </c>
      <c r="BF84" s="11">
        <f t="shared" si="45"/>
        <v>1.7458098192069162</v>
      </c>
      <c r="BG84" s="11">
        <f t="shared" si="45"/>
        <v>1.7632679173989854</v>
      </c>
      <c r="BH84" s="11">
        <f t="shared" si="45"/>
        <v>1.7809005965729752</v>
      </c>
      <c r="BI84" s="11">
        <f t="shared" si="45"/>
        <v>1.798709602538705</v>
      </c>
      <c r="BJ84" s="11">
        <f t="shared" si="30"/>
        <v>1.8166966985640922</v>
      </c>
      <c r="BK84" s="11">
        <f t="shared" si="31"/>
        <v>1.8348636655497332</v>
      </c>
      <c r="BL84" s="11">
        <f t="shared" si="32"/>
        <v>1.8532123022052305</v>
      </c>
      <c r="BM84" s="11">
        <f t="shared" si="33"/>
        <v>1.8717444252272828</v>
      </c>
      <c r="BN84" s="11">
        <f t="shared" si="34"/>
        <v>1.8904618694795556</v>
      </c>
      <c r="BO84" s="11">
        <f t="shared" si="35"/>
        <v>1.9093664881743513</v>
      </c>
      <c r="BP84" s="11">
        <f t="shared" si="36"/>
        <v>1.9284601530560948</v>
      </c>
      <c r="BQ84" s="11">
        <f t="shared" si="37"/>
        <v>1.9477447545866557</v>
      </c>
      <c r="BR84" s="11">
        <f t="shared" si="38"/>
        <v>1.9672222021325223</v>
      </c>
      <c r="BS84" s="11">
        <f t="shared" si="39"/>
        <v>1.9868944241538475</v>
      </c>
      <c r="BT84" s="11">
        <f t="shared" si="40"/>
        <v>2.006763368395386</v>
      </c>
    </row>
    <row r="85" spans="2:72">
      <c r="B85" s="11">
        <v>1</v>
      </c>
      <c r="C85" s="11">
        <f t="shared" si="29"/>
        <v>1.01</v>
      </c>
      <c r="D85" s="11">
        <f t="shared" si="45"/>
        <v>1.0201</v>
      </c>
      <c r="E85" s="11">
        <f t="shared" si="45"/>
        <v>1.0303009999999999</v>
      </c>
      <c r="F85" s="11">
        <f t="shared" si="45"/>
        <v>1.04060401</v>
      </c>
      <c r="G85" s="11">
        <f t="shared" ref="D85:BI89" si="46">F85*1.01</f>
        <v>1.0510100500999999</v>
      </c>
      <c r="H85" s="11">
        <f t="shared" si="46"/>
        <v>1.0615201506009999</v>
      </c>
      <c r="I85" s="11">
        <f t="shared" si="46"/>
        <v>1.0721353521070098</v>
      </c>
      <c r="J85" s="12">
        <f t="shared" si="46"/>
        <v>1.08285670562808</v>
      </c>
      <c r="K85" s="11">
        <f t="shared" si="46"/>
        <v>1.0936852726843609</v>
      </c>
      <c r="L85" s="11">
        <f t="shared" si="46"/>
        <v>1.1046221254112045</v>
      </c>
      <c r="M85" s="11">
        <f t="shared" si="46"/>
        <v>1.1156683466653166</v>
      </c>
      <c r="N85" s="11">
        <f t="shared" si="46"/>
        <v>1.1268250301319698</v>
      </c>
      <c r="O85" s="11">
        <f t="shared" si="46"/>
        <v>1.1380932804332895</v>
      </c>
      <c r="P85" s="11">
        <f t="shared" si="46"/>
        <v>1.1494742132376223</v>
      </c>
      <c r="Q85" s="11">
        <f t="shared" si="46"/>
        <v>1.1609689553699987</v>
      </c>
      <c r="R85" s="11">
        <f t="shared" si="46"/>
        <v>1.1725786449236986</v>
      </c>
      <c r="S85" s="11">
        <f t="shared" si="46"/>
        <v>1.1843044313729356</v>
      </c>
      <c r="T85" s="11">
        <f t="shared" si="46"/>
        <v>1.196147475686665</v>
      </c>
      <c r="U85" s="11">
        <f t="shared" si="46"/>
        <v>1.2081089504435316</v>
      </c>
      <c r="V85" s="11">
        <f t="shared" si="46"/>
        <v>1.220190039947967</v>
      </c>
      <c r="W85" s="11">
        <f t="shared" si="46"/>
        <v>1.2323919403474468</v>
      </c>
      <c r="X85" s="11">
        <f t="shared" si="46"/>
        <v>1.2447158597509214</v>
      </c>
      <c r="Y85" s="11">
        <f t="shared" si="46"/>
        <v>1.2571630183484306</v>
      </c>
      <c r="Z85" s="11">
        <f t="shared" si="46"/>
        <v>1.269734648531915</v>
      </c>
      <c r="AA85" s="11">
        <f t="shared" si="46"/>
        <v>1.282431995017234</v>
      </c>
      <c r="AB85" s="11">
        <f t="shared" si="46"/>
        <v>1.2952563149674063</v>
      </c>
      <c r="AC85" s="11">
        <f t="shared" si="46"/>
        <v>1.3082088781170804</v>
      </c>
      <c r="AD85" s="11">
        <f t="shared" si="46"/>
        <v>1.3212909668982513</v>
      </c>
      <c r="AE85" s="11">
        <f t="shared" si="46"/>
        <v>1.3345038765672339</v>
      </c>
      <c r="AF85" s="11">
        <f t="shared" si="46"/>
        <v>1.3478489153329063</v>
      </c>
      <c r="AG85" s="11">
        <f t="shared" si="46"/>
        <v>1.3613274044862353</v>
      </c>
      <c r="AH85" s="11">
        <f t="shared" si="46"/>
        <v>1.3749406785310978</v>
      </c>
      <c r="AI85" s="11">
        <f t="shared" si="46"/>
        <v>1.3886900853164088</v>
      </c>
      <c r="AJ85" s="11">
        <f t="shared" si="46"/>
        <v>1.4025769861695729</v>
      </c>
      <c r="AK85" s="11">
        <f t="shared" si="46"/>
        <v>1.4166027560312686</v>
      </c>
      <c r="AL85" s="11">
        <f t="shared" si="46"/>
        <v>1.4307687835915812</v>
      </c>
      <c r="AM85" s="11">
        <f t="shared" si="46"/>
        <v>1.4450764714274971</v>
      </c>
      <c r="AN85" s="11">
        <f t="shared" si="46"/>
        <v>1.4595272361417722</v>
      </c>
      <c r="AO85" s="11">
        <f t="shared" si="46"/>
        <v>1.4741225085031899</v>
      </c>
      <c r="AP85" s="11">
        <f t="shared" si="46"/>
        <v>1.4888637335882218</v>
      </c>
      <c r="AQ85" s="11">
        <f t="shared" si="46"/>
        <v>1.5037523709241041</v>
      </c>
      <c r="AR85" s="11">
        <f t="shared" si="46"/>
        <v>1.5187898946333451</v>
      </c>
      <c r="AS85" s="11">
        <f t="shared" si="46"/>
        <v>1.5339777935796786</v>
      </c>
      <c r="AT85" s="11">
        <f t="shared" si="46"/>
        <v>1.5493175715154754</v>
      </c>
      <c r="AU85" s="11">
        <f t="shared" si="46"/>
        <v>1.5648107472306303</v>
      </c>
      <c r="AV85" s="11">
        <f t="shared" si="46"/>
        <v>1.5804588547029366</v>
      </c>
      <c r="AW85" s="11">
        <f t="shared" si="46"/>
        <v>1.5962634432499661</v>
      </c>
      <c r="AX85" s="11">
        <f t="shared" si="46"/>
        <v>1.6122260776824657</v>
      </c>
      <c r="AY85" s="11">
        <f t="shared" si="46"/>
        <v>1.6283483384592905</v>
      </c>
      <c r="AZ85" s="11">
        <f t="shared" si="46"/>
        <v>1.6446318218438833</v>
      </c>
      <c r="BA85" s="11">
        <f t="shared" si="46"/>
        <v>1.6610781400623222</v>
      </c>
      <c r="BB85" s="11">
        <f t="shared" si="46"/>
        <v>1.6776889214629456</v>
      </c>
      <c r="BC85" s="11">
        <f t="shared" si="46"/>
        <v>1.694465810677575</v>
      </c>
      <c r="BD85" s="11">
        <f t="shared" si="46"/>
        <v>1.7114104687843508</v>
      </c>
      <c r="BE85" s="11">
        <f t="shared" si="46"/>
        <v>1.7285245734721943</v>
      </c>
      <c r="BF85" s="11">
        <f t="shared" si="46"/>
        <v>1.7458098192069162</v>
      </c>
      <c r="BG85" s="11">
        <f t="shared" si="46"/>
        <v>1.7632679173989854</v>
      </c>
      <c r="BH85" s="11">
        <f t="shared" si="46"/>
        <v>1.7809005965729752</v>
      </c>
      <c r="BI85" s="11">
        <f t="shared" si="46"/>
        <v>1.798709602538705</v>
      </c>
      <c r="BJ85" s="11">
        <f t="shared" si="30"/>
        <v>1.8166966985640922</v>
      </c>
      <c r="BK85" s="11">
        <f t="shared" si="31"/>
        <v>1.8348636655497332</v>
      </c>
      <c r="BL85" s="11">
        <f t="shared" si="32"/>
        <v>1.8532123022052305</v>
      </c>
      <c r="BM85" s="11">
        <f t="shared" si="33"/>
        <v>1.8717444252272828</v>
      </c>
      <c r="BN85" s="11">
        <f t="shared" si="34"/>
        <v>1.8904618694795556</v>
      </c>
      <c r="BO85" s="11">
        <f t="shared" si="35"/>
        <v>1.9093664881743513</v>
      </c>
      <c r="BP85" s="11">
        <f t="shared" si="36"/>
        <v>1.9284601530560948</v>
      </c>
      <c r="BQ85" s="11">
        <f t="shared" si="37"/>
        <v>1.9477447545866557</v>
      </c>
      <c r="BR85" s="11">
        <f t="shared" si="38"/>
        <v>1.9672222021325223</v>
      </c>
      <c r="BS85" s="11">
        <f t="shared" si="39"/>
        <v>1.9868944241538475</v>
      </c>
      <c r="BT85" s="11">
        <f t="shared" si="40"/>
        <v>2.006763368395386</v>
      </c>
    </row>
    <row r="86" spans="2:72">
      <c r="B86" s="11">
        <v>1</v>
      </c>
      <c r="C86" s="11">
        <f t="shared" si="29"/>
        <v>1.01</v>
      </c>
      <c r="D86" s="11">
        <f t="shared" si="46"/>
        <v>1.0201</v>
      </c>
      <c r="E86" s="11">
        <f t="shared" si="46"/>
        <v>1.0303009999999999</v>
      </c>
      <c r="F86" s="11">
        <f t="shared" si="46"/>
        <v>1.04060401</v>
      </c>
      <c r="G86" s="11">
        <f t="shared" si="46"/>
        <v>1.0510100500999999</v>
      </c>
      <c r="H86" s="11">
        <f t="shared" si="46"/>
        <v>1.0615201506009999</v>
      </c>
      <c r="I86" s="11">
        <f t="shared" si="46"/>
        <v>1.0721353521070098</v>
      </c>
      <c r="J86" s="12">
        <f t="shared" si="46"/>
        <v>1.08285670562808</v>
      </c>
      <c r="K86" s="11">
        <f t="shared" si="46"/>
        <v>1.0936852726843609</v>
      </c>
      <c r="L86" s="11">
        <f t="shared" si="46"/>
        <v>1.1046221254112045</v>
      </c>
      <c r="M86" s="11">
        <f t="shared" si="46"/>
        <v>1.1156683466653166</v>
      </c>
      <c r="N86" s="11">
        <f t="shared" si="46"/>
        <v>1.1268250301319698</v>
      </c>
      <c r="O86" s="11">
        <f t="shared" si="46"/>
        <v>1.1380932804332895</v>
      </c>
      <c r="P86" s="11">
        <f t="shared" si="46"/>
        <v>1.1494742132376223</v>
      </c>
      <c r="Q86" s="11">
        <f t="shared" si="46"/>
        <v>1.1609689553699987</v>
      </c>
      <c r="R86" s="11">
        <f t="shared" si="46"/>
        <v>1.1725786449236986</v>
      </c>
      <c r="S86" s="11">
        <f t="shared" si="46"/>
        <v>1.1843044313729356</v>
      </c>
      <c r="T86" s="11">
        <f t="shared" si="46"/>
        <v>1.196147475686665</v>
      </c>
      <c r="U86" s="11">
        <f t="shared" si="46"/>
        <v>1.2081089504435316</v>
      </c>
      <c r="V86" s="11">
        <f t="shared" si="46"/>
        <v>1.220190039947967</v>
      </c>
      <c r="W86" s="11">
        <f t="shared" si="46"/>
        <v>1.2323919403474468</v>
      </c>
      <c r="X86" s="11">
        <f t="shared" si="46"/>
        <v>1.2447158597509214</v>
      </c>
      <c r="Y86" s="11">
        <f t="shared" si="46"/>
        <v>1.2571630183484306</v>
      </c>
      <c r="Z86" s="11">
        <f t="shared" si="46"/>
        <v>1.269734648531915</v>
      </c>
      <c r="AA86" s="11">
        <f t="shared" si="46"/>
        <v>1.282431995017234</v>
      </c>
      <c r="AB86" s="11">
        <f t="shared" si="46"/>
        <v>1.2952563149674063</v>
      </c>
      <c r="AC86" s="11">
        <f t="shared" si="46"/>
        <v>1.3082088781170804</v>
      </c>
      <c r="AD86" s="11">
        <f t="shared" si="46"/>
        <v>1.3212909668982513</v>
      </c>
      <c r="AE86" s="11">
        <f t="shared" si="46"/>
        <v>1.3345038765672339</v>
      </c>
      <c r="AF86" s="11">
        <f t="shared" si="46"/>
        <v>1.3478489153329063</v>
      </c>
      <c r="AG86" s="11">
        <f t="shared" si="46"/>
        <v>1.3613274044862353</v>
      </c>
      <c r="AH86" s="11">
        <f t="shared" si="46"/>
        <v>1.3749406785310978</v>
      </c>
      <c r="AI86" s="11">
        <f t="shared" si="46"/>
        <v>1.3886900853164088</v>
      </c>
      <c r="AJ86" s="11">
        <f t="shared" si="46"/>
        <v>1.4025769861695729</v>
      </c>
      <c r="AK86" s="11">
        <f t="shared" si="46"/>
        <v>1.4166027560312686</v>
      </c>
      <c r="AL86" s="11">
        <f t="shared" si="46"/>
        <v>1.4307687835915812</v>
      </c>
      <c r="AM86" s="11">
        <f t="shared" si="46"/>
        <v>1.4450764714274971</v>
      </c>
      <c r="AN86" s="11">
        <f t="shared" si="46"/>
        <v>1.4595272361417722</v>
      </c>
      <c r="AO86" s="11">
        <f t="shared" si="46"/>
        <v>1.4741225085031899</v>
      </c>
      <c r="AP86" s="11">
        <f t="shared" si="46"/>
        <v>1.4888637335882218</v>
      </c>
      <c r="AQ86" s="11">
        <f t="shared" si="46"/>
        <v>1.5037523709241041</v>
      </c>
      <c r="AR86" s="11">
        <f t="shared" si="46"/>
        <v>1.5187898946333451</v>
      </c>
      <c r="AS86" s="11">
        <f t="shared" si="46"/>
        <v>1.5339777935796786</v>
      </c>
      <c r="AT86" s="11">
        <f t="shared" si="46"/>
        <v>1.5493175715154754</v>
      </c>
      <c r="AU86" s="11">
        <f t="shared" si="46"/>
        <v>1.5648107472306303</v>
      </c>
      <c r="AV86" s="11">
        <f t="shared" si="46"/>
        <v>1.5804588547029366</v>
      </c>
      <c r="AW86" s="11">
        <f t="shared" si="46"/>
        <v>1.5962634432499661</v>
      </c>
      <c r="AX86" s="11">
        <f t="shared" si="46"/>
        <v>1.6122260776824657</v>
      </c>
      <c r="AY86" s="11">
        <f t="shared" si="46"/>
        <v>1.6283483384592905</v>
      </c>
      <c r="AZ86" s="11">
        <f t="shared" si="46"/>
        <v>1.6446318218438833</v>
      </c>
      <c r="BA86" s="11">
        <f t="shared" si="46"/>
        <v>1.6610781400623222</v>
      </c>
      <c r="BB86" s="11">
        <f t="shared" si="46"/>
        <v>1.6776889214629456</v>
      </c>
      <c r="BC86" s="11">
        <f t="shared" si="46"/>
        <v>1.694465810677575</v>
      </c>
      <c r="BD86" s="11">
        <f t="shared" si="46"/>
        <v>1.7114104687843508</v>
      </c>
      <c r="BE86" s="11">
        <f t="shared" si="46"/>
        <v>1.7285245734721943</v>
      </c>
      <c r="BF86" s="11">
        <f t="shared" si="46"/>
        <v>1.7458098192069162</v>
      </c>
      <c r="BG86" s="11">
        <f t="shared" si="46"/>
        <v>1.7632679173989854</v>
      </c>
      <c r="BH86" s="11">
        <f t="shared" si="46"/>
        <v>1.7809005965729752</v>
      </c>
      <c r="BI86" s="11">
        <f t="shared" si="46"/>
        <v>1.798709602538705</v>
      </c>
      <c r="BJ86" s="11">
        <f t="shared" si="30"/>
        <v>1.8166966985640922</v>
      </c>
      <c r="BK86" s="11">
        <f t="shared" si="31"/>
        <v>1.8348636655497332</v>
      </c>
      <c r="BL86" s="11">
        <f t="shared" si="32"/>
        <v>1.8532123022052305</v>
      </c>
      <c r="BM86" s="11">
        <f t="shared" si="33"/>
        <v>1.8717444252272828</v>
      </c>
      <c r="BN86" s="11">
        <f t="shared" si="34"/>
        <v>1.8904618694795556</v>
      </c>
      <c r="BO86" s="11">
        <f t="shared" si="35"/>
        <v>1.9093664881743513</v>
      </c>
      <c r="BP86" s="11">
        <f t="shared" si="36"/>
        <v>1.9284601530560948</v>
      </c>
      <c r="BQ86" s="11">
        <f t="shared" si="37"/>
        <v>1.9477447545866557</v>
      </c>
      <c r="BR86" s="11">
        <f t="shared" si="38"/>
        <v>1.9672222021325223</v>
      </c>
      <c r="BS86" s="11">
        <f t="shared" si="39"/>
        <v>1.9868944241538475</v>
      </c>
      <c r="BT86" s="11">
        <f t="shared" si="40"/>
        <v>2.006763368395386</v>
      </c>
    </row>
    <row r="87" spans="2:72">
      <c r="B87" s="11">
        <v>1</v>
      </c>
      <c r="C87" s="11">
        <f t="shared" si="29"/>
        <v>1.01</v>
      </c>
      <c r="D87" s="11">
        <f t="shared" si="46"/>
        <v>1.0201</v>
      </c>
      <c r="E87" s="11">
        <f t="shared" si="46"/>
        <v>1.0303009999999999</v>
      </c>
      <c r="F87" s="11">
        <f t="shared" si="46"/>
        <v>1.04060401</v>
      </c>
      <c r="G87" s="11">
        <f t="shared" si="46"/>
        <v>1.0510100500999999</v>
      </c>
      <c r="H87" s="11">
        <f t="shared" si="46"/>
        <v>1.0615201506009999</v>
      </c>
      <c r="I87" s="11">
        <f t="shared" si="46"/>
        <v>1.0721353521070098</v>
      </c>
      <c r="J87" s="12">
        <f t="shared" si="46"/>
        <v>1.08285670562808</v>
      </c>
      <c r="K87" s="11">
        <f t="shared" si="46"/>
        <v>1.0936852726843609</v>
      </c>
      <c r="L87" s="11">
        <f t="shared" si="46"/>
        <v>1.1046221254112045</v>
      </c>
      <c r="M87" s="11">
        <f t="shared" si="46"/>
        <v>1.1156683466653166</v>
      </c>
      <c r="N87" s="11">
        <f t="shared" si="46"/>
        <v>1.1268250301319698</v>
      </c>
      <c r="O87" s="11">
        <f t="shared" si="46"/>
        <v>1.1380932804332895</v>
      </c>
      <c r="P87" s="11">
        <f t="shared" si="46"/>
        <v>1.1494742132376223</v>
      </c>
      <c r="Q87" s="11">
        <f t="shared" si="46"/>
        <v>1.1609689553699987</v>
      </c>
      <c r="R87" s="11">
        <f t="shared" si="46"/>
        <v>1.1725786449236986</v>
      </c>
      <c r="S87" s="11">
        <f t="shared" si="46"/>
        <v>1.1843044313729356</v>
      </c>
      <c r="T87" s="11">
        <f t="shared" si="46"/>
        <v>1.196147475686665</v>
      </c>
      <c r="U87" s="11">
        <f t="shared" si="46"/>
        <v>1.2081089504435316</v>
      </c>
      <c r="V87" s="11">
        <f t="shared" si="46"/>
        <v>1.220190039947967</v>
      </c>
      <c r="W87" s="11">
        <f t="shared" si="46"/>
        <v>1.2323919403474468</v>
      </c>
      <c r="X87" s="11">
        <f t="shared" si="46"/>
        <v>1.2447158597509214</v>
      </c>
      <c r="Y87" s="11">
        <f t="shared" si="46"/>
        <v>1.2571630183484306</v>
      </c>
      <c r="Z87" s="11">
        <f t="shared" si="46"/>
        <v>1.269734648531915</v>
      </c>
      <c r="AA87" s="11">
        <f t="shared" si="46"/>
        <v>1.282431995017234</v>
      </c>
      <c r="AB87" s="11">
        <f t="shared" si="46"/>
        <v>1.2952563149674063</v>
      </c>
      <c r="AC87" s="11">
        <f t="shared" si="46"/>
        <v>1.3082088781170804</v>
      </c>
      <c r="AD87" s="11">
        <f t="shared" si="46"/>
        <v>1.3212909668982513</v>
      </c>
      <c r="AE87" s="11">
        <f t="shared" si="46"/>
        <v>1.3345038765672339</v>
      </c>
      <c r="AF87" s="11">
        <f t="shared" si="46"/>
        <v>1.3478489153329063</v>
      </c>
      <c r="AG87" s="11">
        <f t="shared" si="46"/>
        <v>1.3613274044862353</v>
      </c>
      <c r="AH87" s="11">
        <f t="shared" si="46"/>
        <v>1.3749406785310978</v>
      </c>
      <c r="AI87" s="11">
        <f t="shared" si="46"/>
        <v>1.3886900853164088</v>
      </c>
      <c r="AJ87" s="11">
        <f t="shared" si="46"/>
        <v>1.4025769861695729</v>
      </c>
      <c r="AK87" s="11">
        <f t="shared" si="46"/>
        <v>1.4166027560312686</v>
      </c>
      <c r="AL87" s="11">
        <f t="shared" si="46"/>
        <v>1.4307687835915812</v>
      </c>
      <c r="AM87" s="11">
        <f t="shared" si="46"/>
        <v>1.4450764714274971</v>
      </c>
      <c r="AN87" s="11">
        <f t="shared" si="46"/>
        <v>1.4595272361417722</v>
      </c>
      <c r="AO87" s="11">
        <f t="shared" si="46"/>
        <v>1.4741225085031899</v>
      </c>
      <c r="AP87" s="11">
        <f t="shared" si="46"/>
        <v>1.4888637335882218</v>
      </c>
      <c r="AQ87" s="11">
        <f t="shared" si="46"/>
        <v>1.5037523709241041</v>
      </c>
      <c r="AR87" s="11">
        <f t="shared" si="46"/>
        <v>1.5187898946333451</v>
      </c>
      <c r="AS87" s="11">
        <f t="shared" si="46"/>
        <v>1.5339777935796786</v>
      </c>
      <c r="AT87" s="11">
        <f t="shared" si="46"/>
        <v>1.5493175715154754</v>
      </c>
      <c r="AU87" s="11">
        <f t="shared" si="46"/>
        <v>1.5648107472306303</v>
      </c>
      <c r="AV87" s="11">
        <f t="shared" si="46"/>
        <v>1.5804588547029366</v>
      </c>
      <c r="AW87" s="11">
        <f t="shared" si="46"/>
        <v>1.5962634432499661</v>
      </c>
      <c r="AX87" s="11">
        <f t="shared" si="46"/>
        <v>1.6122260776824657</v>
      </c>
      <c r="AY87" s="11">
        <f t="shared" si="46"/>
        <v>1.6283483384592905</v>
      </c>
      <c r="AZ87" s="11">
        <f t="shared" si="46"/>
        <v>1.6446318218438833</v>
      </c>
      <c r="BA87" s="11">
        <f t="shared" si="46"/>
        <v>1.6610781400623222</v>
      </c>
      <c r="BB87" s="11">
        <f t="shared" si="46"/>
        <v>1.6776889214629456</v>
      </c>
      <c r="BC87" s="11">
        <f t="shared" si="46"/>
        <v>1.694465810677575</v>
      </c>
      <c r="BD87" s="11">
        <f t="shared" si="46"/>
        <v>1.7114104687843508</v>
      </c>
      <c r="BE87" s="11">
        <f t="shared" si="46"/>
        <v>1.7285245734721943</v>
      </c>
      <c r="BF87" s="11">
        <f t="shared" si="46"/>
        <v>1.7458098192069162</v>
      </c>
      <c r="BG87" s="11">
        <f t="shared" si="46"/>
        <v>1.7632679173989854</v>
      </c>
      <c r="BH87" s="11">
        <f t="shared" si="46"/>
        <v>1.7809005965729752</v>
      </c>
      <c r="BI87" s="11">
        <f t="shared" si="46"/>
        <v>1.798709602538705</v>
      </c>
      <c r="BJ87" s="11">
        <f t="shared" si="30"/>
        <v>1.8166966985640922</v>
      </c>
      <c r="BK87" s="11">
        <f t="shared" si="31"/>
        <v>1.8348636655497332</v>
      </c>
      <c r="BL87" s="11">
        <f t="shared" si="32"/>
        <v>1.8532123022052305</v>
      </c>
      <c r="BM87" s="11">
        <f t="shared" si="33"/>
        <v>1.8717444252272828</v>
      </c>
      <c r="BN87" s="11">
        <f t="shared" si="34"/>
        <v>1.8904618694795556</v>
      </c>
      <c r="BO87" s="11">
        <f t="shared" si="35"/>
        <v>1.9093664881743513</v>
      </c>
      <c r="BP87" s="11">
        <f t="shared" si="36"/>
        <v>1.9284601530560948</v>
      </c>
      <c r="BQ87" s="11">
        <f t="shared" si="37"/>
        <v>1.9477447545866557</v>
      </c>
      <c r="BR87" s="11">
        <f t="shared" si="38"/>
        <v>1.9672222021325223</v>
      </c>
      <c r="BS87" s="11">
        <f t="shared" si="39"/>
        <v>1.9868944241538475</v>
      </c>
      <c r="BT87" s="11">
        <f t="shared" si="40"/>
        <v>2.006763368395386</v>
      </c>
    </row>
    <row r="88" spans="2:72">
      <c r="B88" s="11">
        <v>1</v>
      </c>
      <c r="C88" s="11">
        <f t="shared" si="29"/>
        <v>1.01</v>
      </c>
      <c r="D88" s="11">
        <f t="shared" si="46"/>
        <v>1.0201</v>
      </c>
      <c r="E88" s="11">
        <f t="shared" si="46"/>
        <v>1.0303009999999999</v>
      </c>
      <c r="F88" s="11">
        <f t="shared" si="46"/>
        <v>1.04060401</v>
      </c>
      <c r="G88" s="11">
        <f t="shared" si="46"/>
        <v>1.0510100500999999</v>
      </c>
      <c r="H88" s="11">
        <f t="shared" si="46"/>
        <v>1.0615201506009999</v>
      </c>
      <c r="I88" s="11">
        <f t="shared" si="46"/>
        <v>1.0721353521070098</v>
      </c>
      <c r="J88" s="12">
        <f t="shared" si="46"/>
        <v>1.08285670562808</v>
      </c>
      <c r="K88" s="11">
        <f t="shared" si="46"/>
        <v>1.0936852726843609</v>
      </c>
      <c r="L88" s="11">
        <f t="shared" si="46"/>
        <v>1.1046221254112045</v>
      </c>
      <c r="M88" s="11">
        <f t="shared" si="46"/>
        <v>1.1156683466653166</v>
      </c>
      <c r="N88" s="11">
        <f t="shared" si="46"/>
        <v>1.1268250301319698</v>
      </c>
      <c r="O88" s="11">
        <f t="shared" si="46"/>
        <v>1.1380932804332895</v>
      </c>
      <c r="P88" s="11">
        <f t="shared" si="46"/>
        <v>1.1494742132376223</v>
      </c>
      <c r="Q88" s="11">
        <f t="shared" si="46"/>
        <v>1.1609689553699987</v>
      </c>
      <c r="R88" s="11">
        <f t="shared" si="46"/>
        <v>1.1725786449236986</v>
      </c>
      <c r="S88" s="11">
        <f t="shared" si="46"/>
        <v>1.1843044313729356</v>
      </c>
      <c r="T88" s="11">
        <f t="shared" si="46"/>
        <v>1.196147475686665</v>
      </c>
      <c r="U88" s="11">
        <f t="shared" si="46"/>
        <v>1.2081089504435316</v>
      </c>
      <c r="V88" s="11">
        <f t="shared" si="46"/>
        <v>1.220190039947967</v>
      </c>
      <c r="W88" s="11">
        <f t="shared" si="46"/>
        <v>1.2323919403474468</v>
      </c>
      <c r="X88" s="11">
        <f t="shared" si="46"/>
        <v>1.2447158597509214</v>
      </c>
      <c r="Y88" s="11">
        <f t="shared" si="46"/>
        <v>1.2571630183484306</v>
      </c>
      <c r="Z88" s="11">
        <f t="shared" si="46"/>
        <v>1.269734648531915</v>
      </c>
      <c r="AA88" s="11">
        <f t="shared" si="46"/>
        <v>1.282431995017234</v>
      </c>
      <c r="AB88" s="11">
        <f t="shared" si="46"/>
        <v>1.2952563149674063</v>
      </c>
      <c r="AC88" s="11">
        <f t="shared" si="46"/>
        <v>1.3082088781170804</v>
      </c>
      <c r="AD88" s="11">
        <f t="shared" si="46"/>
        <v>1.3212909668982513</v>
      </c>
      <c r="AE88" s="11">
        <f t="shared" si="46"/>
        <v>1.3345038765672339</v>
      </c>
      <c r="AF88" s="11">
        <f t="shared" si="46"/>
        <v>1.3478489153329063</v>
      </c>
      <c r="AG88" s="11">
        <f t="shared" si="46"/>
        <v>1.3613274044862353</v>
      </c>
      <c r="AH88" s="11">
        <f t="shared" si="46"/>
        <v>1.3749406785310978</v>
      </c>
      <c r="AI88" s="11">
        <f t="shared" si="46"/>
        <v>1.3886900853164088</v>
      </c>
      <c r="AJ88" s="11">
        <f t="shared" si="46"/>
        <v>1.4025769861695729</v>
      </c>
      <c r="AK88" s="11">
        <f t="shared" si="46"/>
        <v>1.4166027560312686</v>
      </c>
      <c r="AL88" s="11">
        <f t="shared" si="46"/>
        <v>1.4307687835915812</v>
      </c>
      <c r="AM88" s="11">
        <f t="shared" si="46"/>
        <v>1.4450764714274971</v>
      </c>
      <c r="AN88" s="11">
        <f t="shared" si="46"/>
        <v>1.4595272361417722</v>
      </c>
      <c r="AO88" s="11">
        <f t="shared" si="46"/>
        <v>1.4741225085031899</v>
      </c>
      <c r="AP88" s="11">
        <f t="shared" si="46"/>
        <v>1.4888637335882218</v>
      </c>
      <c r="AQ88" s="11">
        <f t="shared" si="46"/>
        <v>1.5037523709241041</v>
      </c>
      <c r="AR88" s="11">
        <f t="shared" si="46"/>
        <v>1.5187898946333451</v>
      </c>
      <c r="AS88" s="11">
        <f t="shared" si="46"/>
        <v>1.5339777935796786</v>
      </c>
      <c r="AT88" s="11">
        <f t="shared" si="46"/>
        <v>1.5493175715154754</v>
      </c>
      <c r="AU88" s="11">
        <f t="shared" si="46"/>
        <v>1.5648107472306303</v>
      </c>
      <c r="AV88" s="11">
        <f t="shared" si="46"/>
        <v>1.5804588547029366</v>
      </c>
      <c r="AW88" s="11">
        <f t="shared" si="46"/>
        <v>1.5962634432499661</v>
      </c>
      <c r="AX88" s="11">
        <f t="shared" si="46"/>
        <v>1.6122260776824657</v>
      </c>
      <c r="AY88" s="11">
        <f t="shared" si="46"/>
        <v>1.6283483384592905</v>
      </c>
      <c r="AZ88" s="11">
        <f t="shared" si="46"/>
        <v>1.6446318218438833</v>
      </c>
      <c r="BA88" s="11">
        <f t="shared" si="46"/>
        <v>1.6610781400623222</v>
      </c>
      <c r="BB88" s="11">
        <f t="shared" si="46"/>
        <v>1.6776889214629456</v>
      </c>
      <c r="BC88" s="11">
        <f t="shared" si="46"/>
        <v>1.694465810677575</v>
      </c>
      <c r="BD88" s="11">
        <f t="shared" si="46"/>
        <v>1.7114104687843508</v>
      </c>
      <c r="BE88" s="11">
        <f t="shared" si="46"/>
        <v>1.7285245734721943</v>
      </c>
      <c r="BF88" s="11">
        <f t="shared" si="46"/>
        <v>1.7458098192069162</v>
      </c>
      <c r="BG88" s="11">
        <f t="shared" si="46"/>
        <v>1.7632679173989854</v>
      </c>
      <c r="BH88" s="11">
        <f t="shared" si="46"/>
        <v>1.7809005965729752</v>
      </c>
      <c r="BI88" s="11">
        <f t="shared" si="46"/>
        <v>1.798709602538705</v>
      </c>
      <c r="BJ88" s="11">
        <f t="shared" si="30"/>
        <v>1.8166966985640922</v>
      </c>
      <c r="BK88" s="11">
        <f t="shared" si="31"/>
        <v>1.8348636655497332</v>
      </c>
      <c r="BL88" s="11">
        <f t="shared" si="32"/>
        <v>1.8532123022052305</v>
      </c>
      <c r="BM88" s="11">
        <f t="shared" si="33"/>
        <v>1.8717444252272828</v>
      </c>
      <c r="BN88" s="11">
        <f t="shared" si="34"/>
        <v>1.8904618694795556</v>
      </c>
      <c r="BO88" s="11">
        <f t="shared" si="35"/>
        <v>1.9093664881743513</v>
      </c>
      <c r="BP88" s="11">
        <f t="shared" si="36"/>
        <v>1.9284601530560948</v>
      </c>
      <c r="BQ88" s="11">
        <f t="shared" si="37"/>
        <v>1.9477447545866557</v>
      </c>
      <c r="BR88" s="11">
        <f t="shared" si="38"/>
        <v>1.9672222021325223</v>
      </c>
      <c r="BS88" s="11">
        <f t="shared" si="39"/>
        <v>1.9868944241538475</v>
      </c>
      <c r="BT88" s="11">
        <f t="shared" si="40"/>
        <v>2.006763368395386</v>
      </c>
    </row>
    <row r="89" spans="2:72">
      <c r="B89" s="11">
        <v>1</v>
      </c>
      <c r="C89" s="11">
        <f t="shared" si="29"/>
        <v>1.01</v>
      </c>
      <c r="D89" s="11">
        <f t="shared" si="46"/>
        <v>1.0201</v>
      </c>
      <c r="E89" s="11">
        <f t="shared" si="46"/>
        <v>1.0303009999999999</v>
      </c>
      <c r="F89" s="11">
        <f t="shared" si="46"/>
        <v>1.04060401</v>
      </c>
      <c r="G89" s="11">
        <f t="shared" si="46"/>
        <v>1.0510100500999999</v>
      </c>
      <c r="H89" s="11">
        <f t="shared" si="46"/>
        <v>1.0615201506009999</v>
      </c>
      <c r="I89" s="11">
        <f t="shared" si="46"/>
        <v>1.0721353521070098</v>
      </c>
      <c r="J89" s="12">
        <f t="shared" si="46"/>
        <v>1.08285670562808</v>
      </c>
      <c r="K89" s="11">
        <f t="shared" si="46"/>
        <v>1.0936852726843609</v>
      </c>
      <c r="L89" s="11">
        <f t="shared" si="46"/>
        <v>1.1046221254112045</v>
      </c>
      <c r="M89" s="11">
        <f t="shared" si="46"/>
        <v>1.1156683466653166</v>
      </c>
      <c r="N89" s="11">
        <f t="shared" si="46"/>
        <v>1.1268250301319698</v>
      </c>
      <c r="O89" s="11">
        <f t="shared" si="46"/>
        <v>1.1380932804332895</v>
      </c>
      <c r="P89" s="11">
        <f t="shared" si="46"/>
        <v>1.1494742132376223</v>
      </c>
      <c r="Q89" s="11">
        <f t="shared" si="46"/>
        <v>1.1609689553699987</v>
      </c>
      <c r="R89" s="11">
        <f t="shared" si="46"/>
        <v>1.1725786449236986</v>
      </c>
      <c r="S89" s="11">
        <f t="shared" si="46"/>
        <v>1.1843044313729356</v>
      </c>
      <c r="T89" s="11">
        <f t="shared" si="46"/>
        <v>1.196147475686665</v>
      </c>
      <c r="U89" s="11">
        <f t="shared" si="46"/>
        <v>1.2081089504435316</v>
      </c>
      <c r="V89" s="11">
        <f t="shared" si="46"/>
        <v>1.220190039947967</v>
      </c>
      <c r="W89" s="11">
        <f t="shared" si="46"/>
        <v>1.2323919403474468</v>
      </c>
      <c r="X89" s="11">
        <f t="shared" si="46"/>
        <v>1.2447158597509214</v>
      </c>
      <c r="Y89" s="11">
        <f t="shared" si="46"/>
        <v>1.2571630183484306</v>
      </c>
      <c r="Z89" s="11">
        <f t="shared" si="46"/>
        <v>1.269734648531915</v>
      </c>
      <c r="AA89" s="11">
        <f t="shared" si="46"/>
        <v>1.282431995017234</v>
      </c>
      <c r="AB89" s="11">
        <f t="shared" si="46"/>
        <v>1.2952563149674063</v>
      </c>
      <c r="AC89" s="11">
        <f t="shared" si="46"/>
        <v>1.3082088781170804</v>
      </c>
      <c r="AD89" s="11">
        <f t="shared" ref="D89:BI93" si="47">AC89*1.01</f>
        <v>1.3212909668982513</v>
      </c>
      <c r="AE89" s="11">
        <f t="shared" si="47"/>
        <v>1.3345038765672339</v>
      </c>
      <c r="AF89" s="11">
        <f t="shared" si="47"/>
        <v>1.3478489153329063</v>
      </c>
      <c r="AG89" s="11">
        <f t="shared" si="47"/>
        <v>1.3613274044862353</v>
      </c>
      <c r="AH89" s="11">
        <f t="shared" si="47"/>
        <v>1.3749406785310978</v>
      </c>
      <c r="AI89" s="11">
        <f t="shared" si="47"/>
        <v>1.3886900853164088</v>
      </c>
      <c r="AJ89" s="11">
        <f t="shared" si="47"/>
        <v>1.4025769861695729</v>
      </c>
      <c r="AK89" s="11">
        <f t="shared" si="47"/>
        <v>1.4166027560312686</v>
      </c>
      <c r="AL89" s="11">
        <f t="shared" si="47"/>
        <v>1.4307687835915812</v>
      </c>
      <c r="AM89" s="11">
        <f t="shared" si="47"/>
        <v>1.4450764714274971</v>
      </c>
      <c r="AN89" s="11">
        <f t="shared" si="47"/>
        <v>1.4595272361417722</v>
      </c>
      <c r="AO89" s="11">
        <f t="shared" si="47"/>
        <v>1.4741225085031899</v>
      </c>
      <c r="AP89" s="11">
        <f t="shared" si="47"/>
        <v>1.4888637335882218</v>
      </c>
      <c r="AQ89" s="11">
        <f t="shared" si="47"/>
        <v>1.5037523709241041</v>
      </c>
      <c r="AR89" s="11">
        <f t="shared" si="47"/>
        <v>1.5187898946333451</v>
      </c>
      <c r="AS89" s="11">
        <f t="shared" si="47"/>
        <v>1.5339777935796786</v>
      </c>
      <c r="AT89" s="11">
        <f t="shared" si="47"/>
        <v>1.5493175715154754</v>
      </c>
      <c r="AU89" s="11">
        <f t="shared" si="47"/>
        <v>1.5648107472306303</v>
      </c>
      <c r="AV89" s="11">
        <f t="shared" si="47"/>
        <v>1.5804588547029366</v>
      </c>
      <c r="AW89" s="11">
        <f t="shared" si="47"/>
        <v>1.5962634432499661</v>
      </c>
      <c r="AX89" s="11">
        <f t="shared" si="47"/>
        <v>1.6122260776824657</v>
      </c>
      <c r="AY89" s="11">
        <f t="shared" si="47"/>
        <v>1.6283483384592905</v>
      </c>
      <c r="AZ89" s="11">
        <f t="shared" si="47"/>
        <v>1.6446318218438833</v>
      </c>
      <c r="BA89" s="11">
        <f t="shared" si="47"/>
        <v>1.6610781400623222</v>
      </c>
      <c r="BB89" s="11">
        <f t="shared" si="47"/>
        <v>1.6776889214629456</v>
      </c>
      <c r="BC89" s="11">
        <f t="shared" si="47"/>
        <v>1.694465810677575</v>
      </c>
      <c r="BD89" s="11">
        <f t="shared" si="47"/>
        <v>1.7114104687843508</v>
      </c>
      <c r="BE89" s="11">
        <f t="shared" si="47"/>
        <v>1.7285245734721943</v>
      </c>
      <c r="BF89" s="11">
        <f t="shared" si="47"/>
        <v>1.7458098192069162</v>
      </c>
      <c r="BG89" s="11">
        <f t="shared" si="47"/>
        <v>1.7632679173989854</v>
      </c>
      <c r="BH89" s="11">
        <f t="shared" si="47"/>
        <v>1.7809005965729752</v>
      </c>
      <c r="BI89" s="11">
        <f t="shared" si="47"/>
        <v>1.798709602538705</v>
      </c>
      <c r="BJ89" s="11">
        <f t="shared" si="30"/>
        <v>1.8166966985640922</v>
      </c>
      <c r="BK89" s="11">
        <f t="shared" si="31"/>
        <v>1.8348636655497332</v>
      </c>
      <c r="BL89" s="11">
        <f t="shared" si="32"/>
        <v>1.8532123022052305</v>
      </c>
      <c r="BM89" s="11">
        <f t="shared" si="33"/>
        <v>1.8717444252272828</v>
      </c>
      <c r="BN89" s="11">
        <f t="shared" si="34"/>
        <v>1.8904618694795556</v>
      </c>
      <c r="BO89" s="11">
        <f t="shared" si="35"/>
        <v>1.9093664881743513</v>
      </c>
      <c r="BP89" s="11">
        <f t="shared" si="36"/>
        <v>1.9284601530560948</v>
      </c>
      <c r="BQ89" s="11">
        <f t="shared" si="37"/>
        <v>1.9477447545866557</v>
      </c>
      <c r="BR89" s="11">
        <f t="shared" si="38"/>
        <v>1.9672222021325223</v>
      </c>
      <c r="BS89" s="11">
        <f t="shared" si="39"/>
        <v>1.9868944241538475</v>
      </c>
      <c r="BT89" s="11">
        <f t="shared" si="40"/>
        <v>2.006763368395386</v>
      </c>
    </row>
    <row r="90" spans="2:72">
      <c r="B90" s="11">
        <v>1</v>
      </c>
      <c r="C90" s="11">
        <f t="shared" si="29"/>
        <v>1.01</v>
      </c>
      <c r="D90" s="11">
        <f t="shared" si="47"/>
        <v>1.0201</v>
      </c>
      <c r="E90" s="11">
        <f t="shared" si="47"/>
        <v>1.0303009999999999</v>
      </c>
      <c r="F90" s="11">
        <f t="shared" si="47"/>
        <v>1.04060401</v>
      </c>
      <c r="G90" s="11">
        <f t="shared" si="47"/>
        <v>1.0510100500999999</v>
      </c>
      <c r="H90" s="11">
        <f t="shared" si="47"/>
        <v>1.0615201506009999</v>
      </c>
      <c r="I90" s="11">
        <f t="shared" si="47"/>
        <v>1.0721353521070098</v>
      </c>
      <c r="J90" s="12">
        <f t="shared" si="47"/>
        <v>1.08285670562808</v>
      </c>
      <c r="K90" s="11">
        <f t="shared" si="47"/>
        <v>1.0936852726843609</v>
      </c>
      <c r="L90" s="11">
        <f t="shared" si="47"/>
        <v>1.1046221254112045</v>
      </c>
      <c r="M90" s="11">
        <f t="shared" si="47"/>
        <v>1.1156683466653166</v>
      </c>
      <c r="N90" s="11">
        <f t="shared" si="47"/>
        <v>1.1268250301319698</v>
      </c>
      <c r="O90" s="11">
        <f t="shared" si="47"/>
        <v>1.1380932804332895</v>
      </c>
      <c r="P90" s="11">
        <f t="shared" si="47"/>
        <v>1.1494742132376223</v>
      </c>
      <c r="Q90" s="11">
        <f t="shared" si="47"/>
        <v>1.1609689553699987</v>
      </c>
      <c r="R90" s="11">
        <f t="shared" si="47"/>
        <v>1.1725786449236986</v>
      </c>
      <c r="S90" s="11">
        <f t="shared" si="47"/>
        <v>1.1843044313729356</v>
      </c>
      <c r="T90" s="11">
        <f t="shared" si="47"/>
        <v>1.196147475686665</v>
      </c>
      <c r="U90" s="11">
        <f t="shared" si="47"/>
        <v>1.2081089504435316</v>
      </c>
      <c r="V90" s="11">
        <f t="shared" si="47"/>
        <v>1.220190039947967</v>
      </c>
      <c r="W90" s="11">
        <f t="shared" si="47"/>
        <v>1.2323919403474468</v>
      </c>
      <c r="X90" s="11">
        <f t="shared" si="47"/>
        <v>1.2447158597509214</v>
      </c>
      <c r="Y90" s="11">
        <f t="shared" si="47"/>
        <v>1.2571630183484306</v>
      </c>
      <c r="Z90" s="11">
        <f t="shared" si="47"/>
        <v>1.269734648531915</v>
      </c>
      <c r="AA90" s="11">
        <f t="shared" si="47"/>
        <v>1.282431995017234</v>
      </c>
      <c r="AB90" s="11">
        <f t="shared" si="47"/>
        <v>1.2952563149674063</v>
      </c>
      <c r="AC90" s="11">
        <f t="shared" si="47"/>
        <v>1.3082088781170804</v>
      </c>
      <c r="AD90" s="11">
        <f t="shared" si="47"/>
        <v>1.3212909668982513</v>
      </c>
      <c r="AE90" s="11">
        <f t="shared" si="47"/>
        <v>1.3345038765672339</v>
      </c>
      <c r="AF90" s="11">
        <f t="shared" si="47"/>
        <v>1.3478489153329063</v>
      </c>
      <c r="AG90" s="11">
        <f t="shared" si="47"/>
        <v>1.3613274044862353</v>
      </c>
      <c r="AH90" s="11">
        <f t="shared" si="47"/>
        <v>1.3749406785310978</v>
      </c>
      <c r="AI90" s="11">
        <f t="shared" si="47"/>
        <v>1.3886900853164088</v>
      </c>
      <c r="AJ90" s="11">
        <f t="shared" si="47"/>
        <v>1.4025769861695729</v>
      </c>
      <c r="AK90" s="11">
        <f t="shared" si="47"/>
        <v>1.4166027560312686</v>
      </c>
      <c r="AL90" s="11">
        <f t="shared" si="47"/>
        <v>1.4307687835915812</v>
      </c>
      <c r="AM90" s="11">
        <f t="shared" si="47"/>
        <v>1.4450764714274971</v>
      </c>
      <c r="AN90" s="11">
        <f t="shared" si="47"/>
        <v>1.4595272361417722</v>
      </c>
      <c r="AO90" s="11">
        <f t="shared" si="47"/>
        <v>1.4741225085031899</v>
      </c>
      <c r="AP90" s="11">
        <f t="shared" si="47"/>
        <v>1.4888637335882218</v>
      </c>
      <c r="AQ90" s="11">
        <f t="shared" si="47"/>
        <v>1.5037523709241041</v>
      </c>
      <c r="AR90" s="11">
        <f t="shared" si="47"/>
        <v>1.5187898946333451</v>
      </c>
      <c r="AS90" s="11">
        <f t="shared" si="47"/>
        <v>1.5339777935796786</v>
      </c>
      <c r="AT90" s="11">
        <f t="shared" si="47"/>
        <v>1.5493175715154754</v>
      </c>
      <c r="AU90" s="11">
        <f t="shared" si="47"/>
        <v>1.5648107472306303</v>
      </c>
      <c r="AV90" s="11">
        <f t="shared" si="47"/>
        <v>1.5804588547029366</v>
      </c>
      <c r="AW90" s="11">
        <f t="shared" si="47"/>
        <v>1.5962634432499661</v>
      </c>
      <c r="AX90" s="11">
        <f t="shared" si="47"/>
        <v>1.6122260776824657</v>
      </c>
      <c r="AY90" s="11">
        <f t="shared" si="47"/>
        <v>1.6283483384592905</v>
      </c>
      <c r="AZ90" s="11">
        <f t="shared" si="47"/>
        <v>1.6446318218438833</v>
      </c>
      <c r="BA90" s="11">
        <f t="shared" si="47"/>
        <v>1.6610781400623222</v>
      </c>
      <c r="BB90" s="11">
        <f t="shared" si="47"/>
        <v>1.6776889214629456</v>
      </c>
      <c r="BC90" s="11">
        <f t="shared" si="47"/>
        <v>1.694465810677575</v>
      </c>
      <c r="BD90" s="11">
        <f t="shared" si="47"/>
        <v>1.7114104687843508</v>
      </c>
      <c r="BE90" s="11">
        <f t="shared" si="47"/>
        <v>1.7285245734721943</v>
      </c>
      <c r="BF90" s="11">
        <f t="shared" si="47"/>
        <v>1.7458098192069162</v>
      </c>
      <c r="BG90" s="11">
        <f t="shared" si="47"/>
        <v>1.7632679173989854</v>
      </c>
      <c r="BH90" s="11">
        <f t="shared" si="47"/>
        <v>1.7809005965729752</v>
      </c>
      <c r="BI90" s="11">
        <f t="shared" si="47"/>
        <v>1.798709602538705</v>
      </c>
      <c r="BJ90" s="11">
        <f t="shared" si="30"/>
        <v>1.8166966985640922</v>
      </c>
      <c r="BK90" s="11">
        <f t="shared" si="31"/>
        <v>1.8348636655497332</v>
      </c>
      <c r="BL90" s="11">
        <f t="shared" si="32"/>
        <v>1.8532123022052305</v>
      </c>
      <c r="BM90" s="11">
        <f t="shared" si="33"/>
        <v>1.8717444252272828</v>
      </c>
      <c r="BN90" s="11">
        <f t="shared" si="34"/>
        <v>1.8904618694795556</v>
      </c>
      <c r="BO90" s="11">
        <f t="shared" si="35"/>
        <v>1.9093664881743513</v>
      </c>
      <c r="BP90" s="11">
        <f t="shared" si="36"/>
        <v>1.9284601530560948</v>
      </c>
      <c r="BQ90" s="11">
        <f t="shared" si="37"/>
        <v>1.9477447545866557</v>
      </c>
      <c r="BR90" s="11">
        <f t="shared" si="38"/>
        <v>1.9672222021325223</v>
      </c>
      <c r="BS90" s="11">
        <f t="shared" si="39"/>
        <v>1.9868944241538475</v>
      </c>
      <c r="BT90" s="11">
        <f t="shared" si="40"/>
        <v>2.006763368395386</v>
      </c>
    </row>
    <row r="91" spans="2:72">
      <c r="B91" s="11">
        <v>1</v>
      </c>
      <c r="C91" s="11">
        <f t="shared" si="29"/>
        <v>1.01</v>
      </c>
      <c r="D91" s="11">
        <f t="shared" si="47"/>
        <v>1.0201</v>
      </c>
      <c r="E91" s="11">
        <f t="shared" si="47"/>
        <v>1.0303009999999999</v>
      </c>
      <c r="F91" s="11">
        <f t="shared" si="47"/>
        <v>1.04060401</v>
      </c>
      <c r="G91" s="11">
        <f t="shared" si="47"/>
        <v>1.0510100500999999</v>
      </c>
      <c r="H91" s="11">
        <f t="shared" si="47"/>
        <v>1.0615201506009999</v>
      </c>
      <c r="I91" s="11">
        <f t="shared" si="47"/>
        <v>1.0721353521070098</v>
      </c>
      <c r="J91" s="12">
        <f t="shared" si="47"/>
        <v>1.08285670562808</v>
      </c>
      <c r="K91" s="11">
        <f t="shared" si="47"/>
        <v>1.0936852726843609</v>
      </c>
      <c r="L91" s="11">
        <f t="shared" si="47"/>
        <v>1.1046221254112045</v>
      </c>
      <c r="M91" s="11">
        <f t="shared" si="47"/>
        <v>1.1156683466653166</v>
      </c>
      <c r="N91" s="11">
        <f t="shared" si="47"/>
        <v>1.1268250301319698</v>
      </c>
      <c r="O91" s="11">
        <f t="shared" si="47"/>
        <v>1.1380932804332895</v>
      </c>
      <c r="P91" s="11">
        <f t="shared" si="47"/>
        <v>1.1494742132376223</v>
      </c>
      <c r="Q91" s="11">
        <f t="shared" si="47"/>
        <v>1.1609689553699987</v>
      </c>
      <c r="R91" s="11">
        <f t="shared" si="47"/>
        <v>1.1725786449236986</v>
      </c>
      <c r="S91" s="11">
        <f t="shared" si="47"/>
        <v>1.1843044313729356</v>
      </c>
      <c r="T91" s="11">
        <f t="shared" si="47"/>
        <v>1.196147475686665</v>
      </c>
      <c r="U91" s="11">
        <f t="shared" si="47"/>
        <v>1.2081089504435316</v>
      </c>
      <c r="V91" s="11">
        <f t="shared" si="47"/>
        <v>1.220190039947967</v>
      </c>
      <c r="W91" s="11">
        <f t="shared" si="47"/>
        <v>1.2323919403474468</v>
      </c>
      <c r="X91" s="11">
        <f t="shared" si="47"/>
        <v>1.2447158597509214</v>
      </c>
      <c r="Y91" s="11">
        <f t="shared" si="47"/>
        <v>1.2571630183484306</v>
      </c>
      <c r="Z91" s="11">
        <f t="shared" si="47"/>
        <v>1.269734648531915</v>
      </c>
      <c r="AA91" s="11">
        <f t="shared" si="47"/>
        <v>1.282431995017234</v>
      </c>
      <c r="AB91" s="11">
        <f t="shared" si="47"/>
        <v>1.2952563149674063</v>
      </c>
      <c r="AC91" s="11">
        <f t="shared" si="47"/>
        <v>1.3082088781170804</v>
      </c>
      <c r="AD91" s="11">
        <f t="shared" si="47"/>
        <v>1.3212909668982513</v>
      </c>
      <c r="AE91" s="11">
        <f t="shared" si="47"/>
        <v>1.3345038765672339</v>
      </c>
      <c r="AF91" s="11">
        <f t="shared" si="47"/>
        <v>1.3478489153329063</v>
      </c>
      <c r="AG91" s="11">
        <f t="shared" si="47"/>
        <v>1.3613274044862353</v>
      </c>
      <c r="AH91" s="11">
        <f t="shared" si="47"/>
        <v>1.3749406785310978</v>
      </c>
      <c r="AI91" s="11">
        <f t="shared" si="47"/>
        <v>1.3886900853164088</v>
      </c>
      <c r="AJ91" s="11">
        <f t="shared" si="47"/>
        <v>1.4025769861695729</v>
      </c>
      <c r="AK91" s="11">
        <f t="shared" si="47"/>
        <v>1.4166027560312686</v>
      </c>
      <c r="AL91" s="11">
        <f t="shared" si="47"/>
        <v>1.4307687835915812</v>
      </c>
      <c r="AM91" s="11">
        <f t="shared" si="47"/>
        <v>1.4450764714274971</v>
      </c>
      <c r="AN91" s="11">
        <f t="shared" si="47"/>
        <v>1.4595272361417722</v>
      </c>
      <c r="AO91" s="11">
        <f t="shared" si="47"/>
        <v>1.4741225085031899</v>
      </c>
      <c r="AP91" s="11">
        <f t="shared" si="47"/>
        <v>1.4888637335882218</v>
      </c>
      <c r="AQ91" s="11">
        <f t="shared" si="47"/>
        <v>1.5037523709241041</v>
      </c>
      <c r="AR91" s="11">
        <f t="shared" si="47"/>
        <v>1.5187898946333451</v>
      </c>
      <c r="AS91" s="11">
        <f t="shared" si="47"/>
        <v>1.5339777935796786</v>
      </c>
      <c r="AT91" s="11">
        <f t="shared" si="47"/>
        <v>1.5493175715154754</v>
      </c>
      <c r="AU91" s="11">
        <f t="shared" si="47"/>
        <v>1.5648107472306303</v>
      </c>
      <c r="AV91" s="11">
        <f t="shared" si="47"/>
        <v>1.5804588547029366</v>
      </c>
      <c r="AW91" s="11">
        <f t="shared" si="47"/>
        <v>1.5962634432499661</v>
      </c>
      <c r="AX91" s="11">
        <f t="shared" si="47"/>
        <v>1.6122260776824657</v>
      </c>
      <c r="AY91" s="11">
        <f t="shared" si="47"/>
        <v>1.6283483384592905</v>
      </c>
      <c r="AZ91" s="11">
        <f t="shared" si="47"/>
        <v>1.6446318218438833</v>
      </c>
      <c r="BA91" s="11">
        <f t="shared" si="47"/>
        <v>1.6610781400623222</v>
      </c>
      <c r="BB91" s="11">
        <f t="shared" si="47"/>
        <v>1.6776889214629456</v>
      </c>
      <c r="BC91" s="11">
        <f t="shared" si="47"/>
        <v>1.694465810677575</v>
      </c>
      <c r="BD91" s="11">
        <f t="shared" si="47"/>
        <v>1.7114104687843508</v>
      </c>
      <c r="BE91" s="11">
        <f t="shared" si="47"/>
        <v>1.7285245734721943</v>
      </c>
      <c r="BF91" s="11">
        <f t="shared" si="47"/>
        <v>1.7458098192069162</v>
      </c>
      <c r="BG91" s="11">
        <f t="shared" si="47"/>
        <v>1.7632679173989854</v>
      </c>
      <c r="BH91" s="11">
        <f t="shared" si="47"/>
        <v>1.7809005965729752</v>
      </c>
      <c r="BI91" s="11">
        <f t="shared" si="47"/>
        <v>1.798709602538705</v>
      </c>
      <c r="BJ91" s="11">
        <f t="shared" si="30"/>
        <v>1.8166966985640922</v>
      </c>
      <c r="BK91" s="11">
        <f t="shared" si="31"/>
        <v>1.8348636655497332</v>
      </c>
      <c r="BL91" s="11">
        <f t="shared" si="32"/>
        <v>1.8532123022052305</v>
      </c>
      <c r="BM91" s="11">
        <f t="shared" si="33"/>
        <v>1.8717444252272828</v>
      </c>
      <c r="BN91" s="11">
        <f t="shared" si="34"/>
        <v>1.8904618694795556</v>
      </c>
      <c r="BO91" s="11">
        <f t="shared" si="35"/>
        <v>1.9093664881743513</v>
      </c>
      <c r="BP91" s="11">
        <f t="shared" si="36"/>
        <v>1.9284601530560948</v>
      </c>
      <c r="BQ91" s="11">
        <f t="shared" si="37"/>
        <v>1.9477447545866557</v>
      </c>
      <c r="BR91" s="11">
        <f t="shared" si="38"/>
        <v>1.9672222021325223</v>
      </c>
      <c r="BS91" s="11">
        <f t="shared" si="39"/>
        <v>1.9868944241538475</v>
      </c>
      <c r="BT91" s="11">
        <f t="shared" si="40"/>
        <v>2.006763368395386</v>
      </c>
    </row>
    <row r="92" spans="2:72">
      <c r="B92" s="11">
        <v>1</v>
      </c>
      <c r="C92" s="11">
        <f t="shared" si="29"/>
        <v>1.01</v>
      </c>
      <c r="D92" s="11">
        <f t="shared" si="47"/>
        <v>1.0201</v>
      </c>
      <c r="E92" s="11">
        <f t="shared" si="47"/>
        <v>1.0303009999999999</v>
      </c>
      <c r="F92" s="11">
        <f t="shared" si="47"/>
        <v>1.04060401</v>
      </c>
      <c r="G92" s="11">
        <f t="shared" si="47"/>
        <v>1.0510100500999999</v>
      </c>
      <c r="H92" s="11">
        <f t="shared" si="47"/>
        <v>1.0615201506009999</v>
      </c>
      <c r="I92" s="11">
        <f t="shared" si="47"/>
        <v>1.0721353521070098</v>
      </c>
      <c r="J92" s="12">
        <f t="shared" si="47"/>
        <v>1.08285670562808</v>
      </c>
      <c r="K92" s="11">
        <f t="shared" si="47"/>
        <v>1.0936852726843609</v>
      </c>
      <c r="L92" s="11">
        <f t="shared" si="47"/>
        <v>1.1046221254112045</v>
      </c>
      <c r="M92" s="11">
        <f t="shared" si="47"/>
        <v>1.1156683466653166</v>
      </c>
      <c r="N92" s="11">
        <f t="shared" si="47"/>
        <v>1.1268250301319698</v>
      </c>
      <c r="O92" s="11">
        <f t="shared" si="47"/>
        <v>1.1380932804332895</v>
      </c>
      <c r="P92" s="11">
        <f t="shared" si="47"/>
        <v>1.1494742132376223</v>
      </c>
      <c r="Q92" s="11">
        <f t="shared" si="47"/>
        <v>1.1609689553699987</v>
      </c>
      <c r="R92" s="11">
        <f t="shared" si="47"/>
        <v>1.1725786449236986</v>
      </c>
      <c r="S92" s="11">
        <f t="shared" si="47"/>
        <v>1.1843044313729356</v>
      </c>
      <c r="T92" s="11">
        <f t="shared" si="47"/>
        <v>1.196147475686665</v>
      </c>
      <c r="U92" s="11">
        <f t="shared" si="47"/>
        <v>1.2081089504435316</v>
      </c>
      <c r="V92" s="11">
        <f t="shared" si="47"/>
        <v>1.220190039947967</v>
      </c>
      <c r="W92" s="11">
        <f t="shared" si="47"/>
        <v>1.2323919403474468</v>
      </c>
      <c r="X92" s="11">
        <f t="shared" si="47"/>
        <v>1.2447158597509214</v>
      </c>
      <c r="Y92" s="11">
        <f t="shared" si="47"/>
        <v>1.2571630183484306</v>
      </c>
      <c r="Z92" s="11">
        <f t="shared" si="47"/>
        <v>1.269734648531915</v>
      </c>
      <c r="AA92" s="11">
        <f t="shared" si="47"/>
        <v>1.282431995017234</v>
      </c>
      <c r="AB92" s="11">
        <f t="shared" si="47"/>
        <v>1.2952563149674063</v>
      </c>
      <c r="AC92" s="11">
        <f t="shared" si="47"/>
        <v>1.3082088781170804</v>
      </c>
      <c r="AD92" s="11">
        <f t="shared" si="47"/>
        <v>1.3212909668982513</v>
      </c>
      <c r="AE92" s="11">
        <f t="shared" si="47"/>
        <v>1.3345038765672339</v>
      </c>
      <c r="AF92" s="11">
        <f t="shared" si="47"/>
        <v>1.3478489153329063</v>
      </c>
      <c r="AG92" s="11">
        <f t="shared" si="47"/>
        <v>1.3613274044862353</v>
      </c>
      <c r="AH92" s="11">
        <f t="shared" si="47"/>
        <v>1.3749406785310978</v>
      </c>
      <c r="AI92" s="11">
        <f t="shared" si="47"/>
        <v>1.3886900853164088</v>
      </c>
      <c r="AJ92" s="11">
        <f t="shared" si="47"/>
        <v>1.4025769861695729</v>
      </c>
      <c r="AK92" s="11">
        <f t="shared" si="47"/>
        <v>1.4166027560312686</v>
      </c>
      <c r="AL92" s="11">
        <f t="shared" si="47"/>
        <v>1.4307687835915812</v>
      </c>
      <c r="AM92" s="11">
        <f t="shared" si="47"/>
        <v>1.4450764714274971</v>
      </c>
      <c r="AN92" s="11">
        <f t="shared" si="47"/>
        <v>1.4595272361417722</v>
      </c>
      <c r="AO92" s="11">
        <f t="shared" si="47"/>
        <v>1.4741225085031899</v>
      </c>
      <c r="AP92" s="11">
        <f t="shared" si="47"/>
        <v>1.4888637335882218</v>
      </c>
      <c r="AQ92" s="11">
        <f t="shared" si="47"/>
        <v>1.5037523709241041</v>
      </c>
      <c r="AR92" s="11">
        <f t="shared" si="47"/>
        <v>1.5187898946333451</v>
      </c>
      <c r="AS92" s="11">
        <f t="shared" si="47"/>
        <v>1.5339777935796786</v>
      </c>
      <c r="AT92" s="11">
        <f t="shared" si="47"/>
        <v>1.5493175715154754</v>
      </c>
      <c r="AU92" s="11">
        <f t="shared" si="47"/>
        <v>1.5648107472306303</v>
      </c>
      <c r="AV92" s="11">
        <f t="shared" si="47"/>
        <v>1.5804588547029366</v>
      </c>
      <c r="AW92" s="11">
        <f t="shared" si="47"/>
        <v>1.5962634432499661</v>
      </c>
      <c r="AX92" s="11">
        <f t="shared" si="47"/>
        <v>1.6122260776824657</v>
      </c>
      <c r="AY92" s="11">
        <f t="shared" si="47"/>
        <v>1.6283483384592905</v>
      </c>
      <c r="AZ92" s="11">
        <f t="shared" si="47"/>
        <v>1.6446318218438833</v>
      </c>
      <c r="BA92" s="11">
        <f t="shared" si="47"/>
        <v>1.6610781400623222</v>
      </c>
      <c r="BB92" s="11">
        <f t="shared" si="47"/>
        <v>1.6776889214629456</v>
      </c>
      <c r="BC92" s="11">
        <f t="shared" si="47"/>
        <v>1.694465810677575</v>
      </c>
      <c r="BD92" s="11">
        <f t="shared" si="47"/>
        <v>1.7114104687843508</v>
      </c>
      <c r="BE92" s="11">
        <f t="shared" si="47"/>
        <v>1.7285245734721943</v>
      </c>
      <c r="BF92" s="11">
        <f t="shared" si="47"/>
        <v>1.7458098192069162</v>
      </c>
      <c r="BG92" s="11">
        <f t="shared" si="47"/>
        <v>1.7632679173989854</v>
      </c>
      <c r="BH92" s="11">
        <f t="shared" si="47"/>
        <v>1.7809005965729752</v>
      </c>
      <c r="BI92" s="11">
        <f t="shared" si="47"/>
        <v>1.798709602538705</v>
      </c>
      <c r="BJ92" s="11">
        <f t="shared" si="30"/>
        <v>1.8166966985640922</v>
      </c>
      <c r="BK92" s="11">
        <f t="shared" si="31"/>
        <v>1.8348636655497332</v>
      </c>
      <c r="BL92" s="11">
        <f t="shared" si="32"/>
        <v>1.8532123022052305</v>
      </c>
      <c r="BM92" s="11">
        <f t="shared" si="33"/>
        <v>1.8717444252272828</v>
      </c>
      <c r="BN92" s="11">
        <f t="shared" si="34"/>
        <v>1.8904618694795556</v>
      </c>
      <c r="BO92" s="11">
        <f t="shared" si="35"/>
        <v>1.9093664881743513</v>
      </c>
      <c r="BP92" s="11">
        <f t="shared" si="36"/>
        <v>1.9284601530560948</v>
      </c>
      <c r="BQ92" s="11">
        <f t="shared" si="37"/>
        <v>1.9477447545866557</v>
      </c>
      <c r="BR92" s="11">
        <f t="shared" si="38"/>
        <v>1.9672222021325223</v>
      </c>
      <c r="BS92" s="11">
        <f t="shared" si="39"/>
        <v>1.9868944241538475</v>
      </c>
      <c r="BT92" s="11">
        <f t="shared" si="40"/>
        <v>2.006763368395386</v>
      </c>
    </row>
    <row r="93" spans="2:72">
      <c r="B93" s="11">
        <v>1</v>
      </c>
      <c r="C93" s="11">
        <f t="shared" si="29"/>
        <v>1.01</v>
      </c>
      <c r="D93" s="11">
        <f t="shared" si="47"/>
        <v>1.0201</v>
      </c>
      <c r="E93" s="11">
        <f t="shared" si="47"/>
        <v>1.0303009999999999</v>
      </c>
      <c r="F93" s="11">
        <f t="shared" si="47"/>
        <v>1.04060401</v>
      </c>
      <c r="G93" s="11">
        <f t="shared" si="47"/>
        <v>1.0510100500999999</v>
      </c>
      <c r="H93" s="11">
        <f t="shared" si="47"/>
        <v>1.0615201506009999</v>
      </c>
      <c r="I93" s="11">
        <f t="shared" si="47"/>
        <v>1.0721353521070098</v>
      </c>
      <c r="J93" s="12">
        <f t="shared" si="47"/>
        <v>1.08285670562808</v>
      </c>
      <c r="K93" s="11">
        <f t="shared" si="47"/>
        <v>1.0936852726843609</v>
      </c>
      <c r="L93" s="11">
        <f t="shared" si="47"/>
        <v>1.1046221254112045</v>
      </c>
      <c r="M93" s="11">
        <f t="shared" si="47"/>
        <v>1.1156683466653166</v>
      </c>
      <c r="N93" s="11">
        <f t="shared" si="47"/>
        <v>1.1268250301319698</v>
      </c>
      <c r="O93" s="11">
        <f t="shared" si="47"/>
        <v>1.1380932804332895</v>
      </c>
      <c r="P93" s="11">
        <f t="shared" si="47"/>
        <v>1.1494742132376223</v>
      </c>
      <c r="Q93" s="11">
        <f t="shared" si="47"/>
        <v>1.1609689553699987</v>
      </c>
      <c r="R93" s="11">
        <f t="shared" si="47"/>
        <v>1.1725786449236986</v>
      </c>
      <c r="S93" s="11">
        <f t="shared" si="47"/>
        <v>1.1843044313729356</v>
      </c>
      <c r="T93" s="11">
        <f t="shared" si="47"/>
        <v>1.196147475686665</v>
      </c>
      <c r="U93" s="11">
        <f t="shared" si="47"/>
        <v>1.2081089504435316</v>
      </c>
      <c r="V93" s="11">
        <f t="shared" si="47"/>
        <v>1.220190039947967</v>
      </c>
      <c r="W93" s="11">
        <f t="shared" si="47"/>
        <v>1.2323919403474468</v>
      </c>
      <c r="X93" s="11">
        <f t="shared" si="47"/>
        <v>1.2447158597509214</v>
      </c>
      <c r="Y93" s="11">
        <f t="shared" si="47"/>
        <v>1.2571630183484306</v>
      </c>
      <c r="Z93" s="11">
        <f t="shared" si="47"/>
        <v>1.269734648531915</v>
      </c>
      <c r="AA93" s="11">
        <f t="shared" si="47"/>
        <v>1.282431995017234</v>
      </c>
      <c r="AB93" s="11">
        <f t="shared" si="47"/>
        <v>1.2952563149674063</v>
      </c>
      <c r="AC93" s="11">
        <f t="shared" si="47"/>
        <v>1.3082088781170804</v>
      </c>
      <c r="AD93" s="11">
        <f t="shared" si="47"/>
        <v>1.3212909668982513</v>
      </c>
      <c r="AE93" s="11">
        <f t="shared" si="47"/>
        <v>1.3345038765672339</v>
      </c>
      <c r="AF93" s="11">
        <f t="shared" si="47"/>
        <v>1.3478489153329063</v>
      </c>
      <c r="AG93" s="11">
        <f t="shared" si="47"/>
        <v>1.3613274044862353</v>
      </c>
      <c r="AH93" s="11">
        <f t="shared" si="47"/>
        <v>1.3749406785310978</v>
      </c>
      <c r="AI93" s="11">
        <f t="shared" si="47"/>
        <v>1.3886900853164088</v>
      </c>
      <c r="AJ93" s="11">
        <f t="shared" si="47"/>
        <v>1.4025769861695729</v>
      </c>
      <c r="AK93" s="11">
        <f t="shared" si="47"/>
        <v>1.4166027560312686</v>
      </c>
      <c r="AL93" s="11">
        <f t="shared" si="47"/>
        <v>1.4307687835915812</v>
      </c>
      <c r="AM93" s="11">
        <f t="shared" si="47"/>
        <v>1.4450764714274971</v>
      </c>
      <c r="AN93" s="11">
        <f t="shared" si="47"/>
        <v>1.4595272361417722</v>
      </c>
      <c r="AO93" s="11">
        <f t="shared" si="47"/>
        <v>1.4741225085031899</v>
      </c>
      <c r="AP93" s="11">
        <f t="shared" si="47"/>
        <v>1.4888637335882218</v>
      </c>
      <c r="AQ93" s="11">
        <f t="shared" si="47"/>
        <v>1.5037523709241041</v>
      </c>
      <c r="AR93" s="11">
        <f t="shared" si="47"/>
        <v>1.5187898946333451</v>
      </c>
      <c r="AS93" s="11">
        <f t="shared" si="47"/>
        <v>1.5339777935796786</v>
      </c>
      <c r="AT93" s="11">
        <f t="shared" si="47"/>
        <v>1.5493175715154754</v>
      </c>
      <c r="AU93" s="11">
        <f t="shared" si="47"/>
        <v>1.5648107472306303</v>
      </c>
      <c r="AV93" s="11">
        <f t="shared" si="47"/>
        <v>1.5804588547029366</v>
      </c>
      <c r="AW93" s="11">
        <f t="shared" si="47"/>
        <v>1.5962634432499661</v>
      </c>
      <c r="AX93" s="11">
        <f t="shared" si="47"/>
        <v>1.6122260776824657</v>
      </c>
      <c r="AY93" s="11">
        <f t="shared" si="47"/>
        <v>1.6283483384592905</v>
      </c>
      <c r="AZ93" s="11">
        <f t="shared" si="47"/>
        <v>1.6446318218438833</v>
      </c>
      <c r="BA93" s="11">
        <f t="shared" ref="D93:BI98" si="48">AZ93*1.01</f>
        <v>1.6610781400623222</v>
      </c>
      <c r="BB93" s="11">
        <f t="shared" si="48"/>
        <v>1.6776889214629456</v>
      </c>
      <c r="BC93" s="11">
        <f t="shared" si="48"/>
        <v>1.694465810677575</v>
      </c>
      <c r="BD93" s="11">
        <f t="shared" si="48"/>
        <v>1.7114104687843508</v>
      </c>
      <c r="BE93" s="11">
        <f t="shared" si="48"/>
        <v>1.7285245734721943</v>
      </c>
      <c r="BF93" s="11">
        <f t="shared" si="48"/>
        <v>1.7458098192069162</v>
      </c>
      <c r="BG93" s="11">
        <f t="shared" si="48"/>
        <v>1.7632679173989854</v>
      </c>
      <c r="BH93" s="11">
        <f t="shared" si="48"/>
        <v>1.7809005965729752</v>
      </c>
      <c r="BI93" s="11">
        <f t="shared" si="48"/>
        <v>1.798709602538705</v>
      </c>
      <c r="BJ93" s="11">
        <f t="shared" si="30"/>
        <v>1.8166966985640922</v>
      </c>
      <c r="BK93" s="11">
        <f t="shared" si="31"/>
        <v>1.8348636655497332</v>
      </c>
      <c r="BL93" s="11">
        <f t="shared" si="32"/>
        <v>1.8532123022052305</v>
      </c>
      <c r="BM93" s="11">
        <f t="shared" si="33"/>
        <v>1.8717444252272828</v>
      </c>
      <c r="BN93" s="11">
        <f t="shared" si="34"/>
        <v>1.8904618694795556</v>
      </c>
      <c r="BO93" s="11">
        <f t="shared" si="35"/>
        <v>1.9093664881743513</v>
      </c>
      <c r="BP93" s="11">
        <f t="shared" si="36"/>
        <v>1.9284601530560948</v>
      </c>
      <c r="BQ93" s="11">
        <f t="shared" si="37"/>
        <v>1.9477447545866557</v>
      </c>
      <c r="BR93" s="11">
        <f t="shared" si="38"/>
        <v>1.9672222021325223</v>
      </c>
      <c r="BS93" s="11">
        <f t="shared" si="39"/>
        <v>1.9868944241538475</v>
      </c>
      <c r="BT93" s="11">
        <f t="shared" si="40"/>
        <v>2.006763368395386</v>
      </c>
    </row>
    <row r="94" spans="2:72">
      <c r="B94" s="11">
        <v>1</v>
      </c>
      <c r="C94" s="11">
        <f t="shared" si="29"/>
        <v>1.01</v>
      </c>
      <c r="D94" s="11">
        <f t="shared" si="48"/>
        <v>1.0201</v>
      </c>
      <c r="E94" s="11">
        <f t="shared" si="48"/>
        <v>1.0303009999999999</v>
      </c>
      <c r="F94" s="11">
        <f t="shared" si="48"/>
        <v>1.04060401</v>
      </c>
      <c r="G94" s="11">
        <f t="shared" si="48"/>
        <v>1.0510100500999999</v>
      </c>
      <c r="H94" s="11">
        <f t="shared" si="48"/>
        <v>1.0615201506009999</v>
      </c>
      <c r="I94" s="11">
        <f t="shared" si="48"/>
        <v>1.0721353521070098</v>
      </c>
      <c r="J94" s="12">
        <f t="shared" si="48"/>
        <v>1.08285670562808</v>
      </c>
      <c r="K94" s="11">
        <f t="shared" si="48"/>
        <v>1.0936852726843609</v>
      </c>
      <c r="L94" s="11">
        <f t="shared" si="48"/>
        <v>1.1046221254112045</v>
      </c>
      <c r="M94" s="11">
        <f t="shared" si="48"/>
        <v>1.1156683466653166</v>
      </c>
      <c r="N94" s="11">
        <f t="shared" si="48"/>
        <v>1.1268250301319698</v>
      </c>
      <c r="O94" s="11">
        <f t="shared" si="48"/>
        <v>1.1380932804332895</v>
      </c>
      <c r="P94" s="11">
        <f t="shared" si="48"/>
        <v>1.1494742132376223</v>
      </c>
      <c r="Q94" s="11">
        <f t="shared" si="48"/>
        <v>1.1609689553699987</v>
      </c>
      <c r="R94" s="11">
        <f t="shared" si="48"/>
        <v>1.1725786449236986</v>
      </c>
      <c r="S94" s="11">
        <f t="shared" si="48"/>
        <v>1.1843044313729356</v>
      </c>
      <c r="T94" s="11">
        <f t="shared" si="48"/>
        <v>1.196147475686665</v>
      </c>
      <c r="U94" s="11">
        <f t="shared" si="48"/>
        <v>1.2081089504435316</v>
      </c>
      <c r="V94" s="11">
        <f t="shared" si="48"/>
        <v>1.220190039947967</v>
      </c>
      <c r="W94" s="11">
        <f t="shared" si="48"/>
        <v>1.2323919403474468</v>
      </c>
      <c r="X94" s="11">
        <f t="shared" si="48"/>
        <v>1.2447158597509214</v>
      </c>
      <c r="Y94" s="11">
        <f t="shared" si="48"/>
        <v>1.2571630183484306</v>
      </c>
      <c r="Z94" s="11">
        <f t="shared" si="48"/>
        <v>1.269734648531915</v>
      </c>
      <c r="AA94" s="11">
        <f t="shared" si="48"/>
        <v>1.282431995017234</v>
      </c>
      <c r="AB94" s="11">
        <f t="shared" si="48"/>
        <v>1.2952563149674063</v>
      </c>
      <c r="AC94" s="11">
        <f t="shared" si="48"/>
        <v>1.3082088781170804</v>
      </c>
      <c r="AD94" s="11">
        <f t="shared" si="48"/>
        <v>1.3212909668982513</v>
      </c>
      <c r="AE94" s="11">
        <f t="shared" si="48"/>
        <v>1.3345038765672339</v>
      </c>
      <c r="AF94" s="11">
        <f t="shared" si="48"/>
        <v>1.3478489153329063</v>
      </c>
      <c r="AG94" s="11">
        <f t="shared" si="48"/>
        <v>1.3613274044862353</v>
      </c>
      <c r="AH94" s="11">
        <f t="shared" si="48"/>
        <v>1.3749406785310978</v>
      </c>
      <c r="AI94" s="11">
        <f t="shared" si="48"/>
        <v>1.3886900853164088</v>
      </c>
      <c r="AJ94" s="11">
        <f t="shared" si="48"/>
        <v>1.4025769861695729</v>
      </c>
      <c r="AK94" s="11">
        <f t="shared" si="48"/>
        <v>1.4166027560312686</v>
      </c>
      <c r="AL94" s="11">
        <f t="shared" si="48"/>
        <v>1.4307687835915812</v>
      </c>
      <c r="AM94" s="11">
        <f t="shared" si="48"/>
        <v>1.4450764714274971</v>
      </c>
      <c r="AN94" s="11">
        <f t="shared" si="48"/>
        <v>1.4595272361417722</v>
      </c>
      <c r="AO94" s="11">
        <f t="shared" si="48"/>
        <v>1.4741225085031899</v>
      </c>
      <c r="AP94" s="11">
        <f t="shared" si="48"/>
        <v>1.4888637335882218</v>
      </c>
      <c r="AQ94" s="11">
        <f t="shared" si="48"/>
        <v>1.5037523709241041</v>
      </c>
      <c r="AR94" s="11">
        <f t="shared" si="48"/>
        <v>1.5187898946333451</v>
      </c>
      <c r="AS94" s="11">
        <f t="shared" si="48"/>
        <v>1.5339777935796786</v>
      </c>
      <c r="AT94" s="11">
        <f t="shared" si="48"/>
        <v>1.5493175715154754</v>
      </c>
      <c r="AU94" s="11">
        <f t="shared" si="48"/>
        <v>1.5648107472306303</v>
      </c>
      <c r="AV94" s="11">
        <f t="shared" si="48"/>
        <v>1.5804588547029366</v>
      </c>
      <c r="AW94" s="11">
        <f t="shared" si="48"/>
        <v>1.5962634432499661</v>
      </c>
      <c r="AX94" s="11">
        <f t="shared" si="48"/>
        <v>1.6122260776824657</v>
      </c>
      <c r="AY94" s="11">
        <f t="shared" si="48"/>
        <v>1.6283483384592905</v>
      </c>
      <c r="AZ94" s="11">
        <f t="shared" si="48"/>
        <v>1.6446318218438833</v>
      </c>
      <c r="BA94" s="11">
        <f t="shared" si="48"/>
        <v>1.6610781400623222</v>
      </c>
      <c r="BB94" s="11">
        <f t="shared" si="48"/>
        <v>1.6776889214629456</v>
      </c>
      <c r="BC94" s="11">
        <f t="shared" si="48"/>
        <v>1.694465810677575</v>
      </c>
      <c r="BD94" s="11">
        <f t="shared" si="48"/>
        <v>1.7114104687843508</v>
      </c>
      <c r="BE94" s="11">
        <f t="shared" si="48"/>
        <v>1.7285245734721943</v>
      </c>
      <c r="BF94" s="11">
        <f t="shared" si="48"/>
        <v>1.7458098192069162</v>
      </c>
      <c r="BG94" s="11">
        <f t="shared" si="48"/>
        <v>1.7632679173989854</v>
      </c>
      <c r="BH94" s="11">
        <f t="shared" si="48"/>
        <v>1.7809005965729752</v>
      </c>
      <c r="BI94" s="11">
        <f t="shared" si="48"/>
        <v>1.798709602538705</v>
      </c>
      <c r="BJ94" s="11">
        <f t="shared" si="30"/>
        <v>1.8166966985640922</v>
      </c>
      <c r="BK94" s="11">
        <f t="shared" si="31"/>
        <v>1.8348636655497332</v>
      </c>
      <c r="BL94" s="11">
        <f t="shared" si="32"/>
        <v>1.8532123022052305</v>
      </c>
      <c r="BM94" s="11">
        <f t="shared" si="33"/>
        <v>1.8717444252272828</v>
      </c>
      <c r="BN94" s="11">
        <f t="shared" si="34"/>
        <v>1.8904618694795556</v>
      </c>
      <c r="BO94" s="11">
        <f t="shared" si="35"/>
        <v>1.9093664881743513</v>
      </c>
      <c r="BP94" s="11">
        <f t="shared" si="36"/>
        <v>1.9284601530560948</v>
      </c>
      <c r="BQ94" s="11">
        <f t="shared" si="37"/>
        <v>1.9477447545866557</v>
      </c>
      <c r="BR94" s="11">
        <f t="shared" si="38"/>
        <v>1.9672222021325223</v>
      </c>
      <c r="BS94" s="11">
        <f t="shared" si="39"/>
        <v>1.9868944241538475</v>
      </c>
      <c r="BT94" s="11">
        <f t="shared" si="40"/>
        <v>2.006763368395386</v>
      </c>
    </row>
    <row r="95" spans="2:72">
      <c r="B95" s="11">
        <v>1</v>
      </c>
      <c r="C95" s="11">
        <f t="shared" si="29"/>
        <v>1.01</v>
      </c>
      <c r="D95" s="11">
        <f t="shared" si="48"/>
        <v>1.0201</v>
      </c>
      <c r="E95" s="11">
        <f t="shared" si="48"/>
        <v>1.0303009999999999</v>
      </c>
      <c r="F95" s="11">
        <f t="shared" si="48"/>
        <v>1.04060401</v>
      </c>
      <c r="G95" s="11">
        <f t="shared" si="48"/>
        <v>1.0510100500999999</v>
      </c>
      <c r="H95" s="11">
        <f t="shared" si="48"/>
        <v>1.0615201506009999</v>
      </c>
      <c r="I95" s="11">
        <f t="shared" si="48"/>
        <v>1.0721353521070098</v>
      </c>
      <c r="J95" s="12">
        <f t="shared" si="48"/>
        <v>1.08285670562808</v>
      </c>
      <c r="K95" s="11">
        <f t="shared" si="48"/>
        <v>1.0936852726843609</v>
      </c>
      <c r="L95" s="11">
        <f t="shared" si="48"/>
        <v>1.1046221254112045</v>
      </c>
      <c r="M95" s="11">
        <f t="shared" si="48"/>
        <v>1.1156683466653166</v>
      </c>
      <c r="N95" s="11">
        <f t="shared" si="48"/>
        <v>1.1268250301319698</v>
      </c>
      <c r="O95" s="11">
        <f t="shared" si="48"/>
        <v>1.1380932804332895</v>
      </c>
      <c r="P95" s="11">
        <f t="shared" si="48"/>
        <v>1.1494742132376223</v>
      </c>
      <c r="Q95" s="11">
        <f t="shared" si="48"/>
        <v>1.1609689553699987</v>
      </c>
      <c r="R95" s="11">
        <f t="shared" si="48"/>
        <v>1.1725786449236986</v>
      </c>
      <c r="S95" s="11">
        <f t="shared" si="48"/>
        <v>1.1843044313729356</v>
      </c>
      <c r="T95" s="11">
        <f t="shared" si="48"/>
        <v>1.196147475686665</v>
      </c>
      <c r="U95" s="11">
        <f t="shared" si="48"/>
        <v>1.2081089504435316</v>
      </c>
      <c r="V95" s="11">
        <f t="shared" si="48"/>
        <v>1.220190039947967</v>
      </c>
      <c r="W95" s="11">
        <f t="shared" si="48"/>
        <v>1.2323919403474468</v>
      </c>
      <c r="X95" s="11">
        <f t="shared" si="48"/>
        <v>1.2447158597509214</v>
      </c>
      <c r="Y95" s="11">
        <f t="shared" si="48"/>
        <v>1.2571630183484306</v>
      </c>
      <c r="Z95" s="11">
        <f t="shared" si="48"/>
        <v>1.269734648531915</v>
      </c>
      <c r="AA95" s="11">
        <f t="shared" si="48"/>
        <v>1.282431995017234</v>
      </c>
      <c r="AB95" s="11">
        <f t="shared" si="48"/>
        <v>1.2952563149674063</v>
      </c>
      <c r="AC95" s="11">
        <f t="shared" si="48"/>
        <v>1.3082088781170804</v>
      </c>
      <c r="AD95" s="11">
        <f t="shared" si="48"/>
        <v>1.3212909668982513</v>
      </c>
      <c r="AE95" s="11">
        <f t="shared" si="48"/>
        <v>1.3345038765672339</v>
      </c>
      <c r="AF95" s="11">
        <f t="shared" si="48"/>
        <v>1.3478489153329063</v>
      </c>
      <c r="AG95" s="11">
        <f t="shared" si="48"/>
        <v>1.3613274044862353</v>
      </c>
      <c r="AH95" s="11">
        <f t="shared" si="48"/>
        <v>1.3749406785310978</v>
      </c>
      <c r="AI95" s="11">
        <f t="shared" si="48"/>
        <v>1.3886900853164088</v>
      </c>
      <c r="AJ95" s="11">
        <f t="shared" si="48"/>
        <v>1.4025769861695729</v>
      </c>
      <c r="AK95" s="11">
        <f t="shared" si="48"/>
        <v>1.4166027560312686</v>
      </c>
      <c r="AL95" s="11">
        <f t="shared" si="48"/>
        <v>1.4307687835915812</v>
      </c>
      <c r="AM95" s="11">
        <f t="shared" si="48"/>
        <v>1.4450764714274971</v>
      </c>
      <c r="AN95" s="11">
        <f t="shared" si="48"/>
        <v>1.4595272361417722</v>
      </c>
      <c r="AO95" s="11">
        <f t="shared" si="48"/>
        <v>1.4741225085031899</v>
      </c>
      <c r="AP95" s="11">
        <f t="shared" si="48"/>
        <v>1.4888637335882218</v>
      </c>
      <c r="AQ95" s="11">
        <f t="shared" si="48"/>
        <v>1.5037523709241041</v>
      </c>
      <c r="AR95" s="11">
        <f t="shared" si="48"/>
        <v>1.5187898946333451</v>
      </c>
      <c r="AS95" s="11">
        <f t="shared" si="48"/>
        <v>1.5339777935796786</v>
      </c>
      <c r="AT95" s="11">
        <f t="shared" si="48"/>
        <v>1.5493175715154754</v>
      </c>
      <c r="AU95" s="11">
        <f t="shared" si="48"/>
        <v>1.5648107472306303</v>
      </c>
      <c r="AV95" s="11">
        <f t="shared" si="48"/>
        <v>1.5804588547029366</v>
      </c>
      <c r="AW95" s="11">
        <f t="shared" si="48"/>
        <v>1.5962634432499661</v>
      </c>
      <c r="AX95" s="11">
        <f t="shared" si="48"/>
        <v>1.6122260776824657</v>
      </c>
      <c r="AY95" s="11">
        <f t="shared" si="48"/>
        <v>1.6283483384592905</v>
      </c>
      <c r="AZ95" s="11">
        <f t="shared" si="48"/>
        <v>1.6446318218438833</v>
      </c>
      <c r="BA95" s="11">
        <f t="shared" si="48"/>
        <v>1.6610781400623222</v>
      </c>
      <c r="BB95" s="11">
        <f t="shared" si="48"/>
        <v>1.6776889214629456</v>
      </c>
      <c r="BC95" s="11">
        <f t="shared" si="48"/>
        <v>1.694465810677575</v>
      </c>
      <c r="BD95" s="11">
        <f t="shared" si="48"/>
        <v>1.7114104687843508</v>
      </c>
      <c r="BE95" s="11">
        <f t="shared" si="48"/>
        <v>1.7285245734721943</v>
      </c>
      <c r="BF95" s="11">
        <f t="shared" si="48"/>
        <v>1.7458098192069162</v>
      </c>
      <c r="BG95" s="11">
        <f t="shared" si="48"/>
        <v>1.7632679173989854</v>
      </c>
      <c r="BH95" s="11">
        <f t="shared" si="48"/>
        <v>1.7809005965729752</v>
      </c>
      <c r="BI95" s="11">
        <f t="shared" si="48"/>
        <v>1.798709602538705</v>
      </c>
      <c r="BJ95" s="11">
        <f t="shared" si="30"/>
        <v>1.8166966985640922</v>
      </c>
      <c r="BK95" s="11">
        <f t="shared" si="31"/>
        <v>1.8348636655497332</v>
      </c>
      <c r="BL95" s="11">
        <f t="shared" si="32"/>
        <v>1.8532123022052305</v>
      </c>
      <c r="BM95" s="11">
        <f t="shared" si="33"/>
        <v>1.8717444252272828</v>
      </c>
      <c r="BN95" s="11">
        <f t="shared" si="34"/>
        <v>1.8904618694795556</v>
      </c>
      <c r="BO95" s="11">
        <f t="shared" si="35"/>
        <v>1.9093664881743513</v>
      </c>
      <c r="BP95" s="11">
        <f t="shared" si="36"/>
        <v>1.9284601530560948</v>
      </c>
      <c r="BQ95" s="11">
        <f t="shared" si="37"/>
        <v>1.9477447545866557</v>
      </c>
      <c r="BR95" s="11">
        <f t="shared" si="38"/>
        <v>1.9672222021325223</v>
      </c>
      <c r="BS95" s="11">
        <f t="shared" si="39"/>
        <v>1.9868944241538475</v>
      </c>
      <c r="BT95" s="11">
        <f t="shared" si="40"/>
        <v>2.006763368395386</v>
      </c>
    </row>
    <row r="96" spans="2:72">
      <c r="B96" s="11">
        <v>1</v>
      </c>
      <c r="C96" s="11">
        <f t="shared" si="29"/>
        <v>1.01</v>
      </c>
      <c r="D96" s="11">
        <f t="shared" si="48"/>
        <v>1.0201</v>
      </c>
      <c r="E96" s="11">
        <f t="shared" si="48"/>
        <v>1.0303009999999999</v>
      </c>
      <c r="F96" s="11">
        <f t="shared" si="48"/>
        <v>1.04060401</v>
      </c>
      <c r="G96" s="11">
        <f t="shared" si="48"/>
        <v>1.0510100500999999</v>
      </c>
      <c r="H96" s="11">
        <f t="shared" si="48"/>
        <v>1.0615201506009999</v>
      </c>
      <c r="I96" s="11">
        <f t="shared" si="48"/>
        <v>1.0721353521070098</v>
      </c>
      <c r="J96" s="12">
        <f t="shared" si="48"/>
        <v>1.08285670562808</v>
      </c>
      <c r="K96" s="11">
        <f t="shared" si="48"/>
        <v>1.0936852726843609</v>
      </c>
      <c r="L96" s="11">
        <f t="shared" si="48"/>
        <v>1.1046221254112045</v>
      </c>
      <c r="M96" s="11">
        <f t="shared" si="48"/>
        <v>1.1156683466653166</v>
      </c>
      <c r="N96" s="11">
        <f t="shared" si="48"/>
        <v>1.1268250301319698</v>
      </c>
      <c r="O96" s="11">
        <f t="shared" si="48"/>
        <v>1.1380932804332895</v>
      </c>
      <c r="P96" s="11">
        <f t="shared" si="48"/>
        <v>1.1494742132376223</v>
      </c>
      <c r="Q96" s="11">
        <f t="shared" si="48"/>
        <v>1.1609689553699987</v>
      </c>
      <c r="R96" s="11">
        <f t="shared" si="48"/>
        <v>1.1725786449236986</v>
      </c>
      <c r="S96" s="11">
        <f t="shared" si="48"/>
        <v>1.1843044313729356</v>
      </c>
      <c r="T96" s="11">
        <f t="shared" si="48"/>
        <v>1.196147475686665</v>
      </c>
      <c r="U96" s="11">
        <f t="shared" si="48"/>
        <v>1.2081089504435316</v>
      </c>
      <c r="V96" s="11">
        <f t="shared" si="48"/>
        <v>1.220190039947967</v>
      </c>
      <c r="W96" s="11">
        <f t="shared" si="48"/>
        <v>1.2323919403474468</v>
      </c>
      <c r="X96" s="11">
        <f t="shared" si="48"/>
        <v>1.2447158597509214</v>
      </c>
      <c r="Y96" s="11">
        <f t="shared" si="48"/>
        <v>1.2571630183484306</v>
      </c>
      <c r="Z96" s="11">
        <f t="shared" si="48"/>
        <v>1.269734648531915</v>
      </c>
      <c r="AA96" s="11">
        <f t="shared" si="48"/>
        <v>1.282431995017234</v>
      </c>
      <c r="AB96" s="11">
        <f t="shared" si="48"/>
        <v>1.2952563149674063</v>
      </c>
      <c r="AC96" s="11">
        <f t="shared" si="48"/>
        <v>1.3082088781170804</v>
      </c>
      <c r="AD96" s="11">
        <f t="shared" si="48"/>
        <v>1.3212909668982513</v>
      </c>
      <c r="AE96" s="11">
        <f t="shared" si="48"/>
        <v>1.3345038765672339</v>
      </c>
      <c r="AF96" s="11">
        <f t="shared" si="48"/>
        <v>1.3478489153329063</v>
      </c>
      <c r="AG96" s="11">
        <f t="shared" si="48"/>
        <v>1.3613274044862353</v>
      </c>
      <c r="AH96" s="11">
        <f t="shared" si="48"/>
        <v>1.3749406785310978</v>
      </c>
      <c r="AI96" s="11">
        <f t="shared" si="48"/>
        <v>1.3886900853164088</v>
      </c>
      <c r="AJ96" s="11">
        <f t="shared" si="48"/>
        <v>1.4025769861695729</v>
      </c>
      <c r="AK96" s="11">
        <f t="shared" si="48"/>
        <v>1.4166027560312686</v>
      </c>
      <c r="AL96" s="11">
        <f t="shared" si="48"/>
        <v>1.4307687835915812</v>
      </c>
      <c r="AM96" s="11">
        <f t="shared" si="48"/>
        <v>1.4450764714274971</v>
      </c>
      <c r="AN96" s="11">
        <f t="shared" si="48"/>
        <v>1.4595272361417722</v>
      </c>
      <c r="AO96" s="11">
        <f t="shared" si="48"/>
        <v>1.4741225085031899</v>
      </c>
      <c r="AP96" s="11">
        <f t="shared" si="48"/>
        <v>1.4888637335882218</v>
      </c>
      <c r="AQ96" s="11">
        <f t="shared" si="48"/>
        <v>1.5037523709241041</v>
      </c>
      <c r="AR96" s="11">
        <f t="shared" si="48"/>
        <v>1.5187898946333451</v>
      </c>
      <c r="AS96" s="11">
        <f t="shared" si="48"/>
        <v>1.5339777935796786</v>
      </c>
      <c r="AT96" s="11">
        <f t="shared" si="48"/>
        <v>1.5493175715154754</v>
      </c>
      <c r="AU96" s="11">
        <f t="shared" si="48"/>
        <v>1.5648107472306303</v>
      </c>
      <c r="AV96" s="11">
        <f t="shared" si="48"/>
        <v>1.5804588547029366</v>
      </c>
      <c r="AW96" s="11">
        <f t="shared" si="48"/>
        <v>1.5962634432499661</v>
      </c>
      <c r="AX96" s="11">
        <f t="shared" si="48"/>
        <v>1.6122260776824657</v>
      </c>
      <c r="AY96" s="11">
        <f t="shared" si="48"/>
        <v>1.6283483384592905</v>
      </c>
      <c r="AZ96" s="11">
        <f t="shared" si="48"/>
        <v>1.6446318218438833</v>
      </c>
      <c r="BA96" s="11">
        <f t="shared" si="48"/>
        <v>1.6610781400623222</v>
      </c>
      <c r="BB96" s="11">
        <f t="shared" si="48"/>
        <v>1.6776889214629456</v>
      </c>
      <c r="BC96" s="11">
        <f t="shared" si="48"/>
        <v>1.694465810677575</v>
      </c>
      <c r="BD96" s="11">
        <f t="shared" si="48"/>
        <v>1.7114104687843508</v>
      </c>
      <c r="BE96" s="11">
        <f t="shared" si="48"/>
        <v>1.7285245734721943</v>
      </c>
      <c r="BF96" s="11">
        <f t="shared" si="48"/>
        <v>1.7458098192069162</v>
      </c>
      <c r="BG96" s="11">
        <f t="shared" si="48"/>
        <v>1.7632679173989854</v>
      </c>
      <c r="BH96" s="11">
        <f t="shared" si="48"/>
        <v>1.7809005965729752</v>
      </c>
      <c r="BI96" s="11">
        <f t="shared" si="48"/>
        <v>1.798709602538705</v>
      </c>
      <c r="BJ96" s="11">
        <f t="shared" si="30"/>
        <v>1.8166966985640922</v>
      </c>
      <c r="BK96" s="11">
        <f t="shared" si="31"/>
        <v>1.8348636655497332</v>
      </c>
      <c r="BL96" s="11">
        <f t="shared" si="32"/>
        <v>1.8532123022052305</v>
      </c>
      <c r="BM96" s="11">
        <f t="shared" si="33"/>
        <v>1.8717444252272828</v>
      </c>
      <c r="BN96" s="11">
        <f t="shared" si="34"/>
        <v>1.8904618694795556</v>
      </c>
      <c r="BO96" s="11">
        <f t="shared" si="35"/>
        <v>1.9093664881743513</v>
      </c>
      <c r="BP96" s="11">
        <f t="shared" si="36"/>
        <v>1.9284601530560948</v>
      </c>
      <c r="BQ96" s="11">
        <f t="shared" si="37"/>
        <v>1.9477447545866557</v>
      </c>
      <c r="BR96" s="11">
        <f t="shared" si="38"/>
        <v>1.9672222021325223</v>
      </c>
      <c r="BS96" s="11">
        <f t="shared" si="39"/>
        <v>1.9868944241538475</v>
      </c>
      <c r="BT96" s="11">
        <f t="shared" si="40"/>
        <v>2.006763368395386</v>
      </c>
    </row>
    <row r="97" spans="1:72">
      <c r="B97" s="11">
        <v>1</v>
      </c>
      <c r="C97" s="11">
        <f>B97*1.01</f>
        <v>1.01</v>
      </c>
      <c r="D97" s="11">
        <f t="shared" si="48"/>
        <v>1.0201</v>
      </c>
      <c r="E97" s="11">
        <f t="shared" si="48"/>
        <v>1.0303009999999999</v>
      </c>
      <c r="F97" s="11">
        <f t="shared" si="48"/>
        <v>1.04060401</v>
      </c>
      <c r="G97" s="11">
        <f t="shared" si="48"/>
        <v>1.0510100500999999</v>
      </c>
      <c r="H97" s="11">
        <f t="shared" si="48"/>
        <v>1.0615201506009999</v>
      </c>
      <c r="I97" s="11">
        <f t="shared" si="48"/>
        <v>1.0721353521070098</v>
      </c>
      <c r="J97" s="12">
        <f t="shared" si="48"/>
        <v>1.08285670562808</v>
      </c>
      <c r="K97" s="11">
        <f t="shared" si="48"/>
        <v>1.0936852726843609</v>
      </c>
      <c r="L97" s="11">
        <f t="shared" si="48"/>
        <v>1.1046221254112045</v>
      </c>
      <c r="M97" s="11">
        <f t="shared" si="48"/>
        <v>1.1156683466653166</v>
      </c>
      <c r="N97" s="11">
        <f t="shared" si="48"/>
        <v>1.1268250301319698</v>
      </c>
      <c r="O97" s="11">
        <f t="shared" si="48"/>
        <v>1.1380932804332895</v>
      </c>
      <c r="P97" s="11">
        <f t="shared" si="48"/>
        <v>1.1494742132376223</v>
      </c>
      <c r="Q97" s="11">
        <f t="shared" si="48"/>
        <v>1.1609689553699987</v>
      </c>
      <c r="R97" s="11">
        <f t="shared" si="48"/>
        <v>1.1725786449236986</v>
      </c>
      <c r="S97" s="11">
        <f t="shared" si="48"/>
        <v>1.1843044313729356</v>
      </c>
      <c r="T97" s="11">
        <f t="shared" si="48"/>
        <v>1.196147475686665</v>
      </c>
      <c r="U97" s="11">
        <f t="shared" si="48"/>
        <v>1.2081089504435316</v>
      </c>
      <c r="V97" s="11">
        <f t="shared" si="48"/>
        <v>1.220190039947967</v>
      </c>
      <c r="W97" s="11">
        <f t="shared" si="48"/>
        <v>1.2323919403474468</v>
      </c>
      <c r="X97" s="11">
        <f t="shared" si="48"/>
        <v>1.2447158597509214</v>
      </c>
      <c r="Y97" s="11">
        <f t="shared" si="48"/>
        <v>1.2571630183484306</v>
      </c>
      <c r="Z97" s="11">
        <f t="shared" si="48"/>
        <v>1.269734648531915</v>
      </c>
      <c r="AA97" s="11">
        <f t="shared" si="48"/>
        <v>1.282431995017234</v>
      </c>
      <c r="AB97" s="11">
        <f t="shared" si="48"/>
        <v>1.2952563149674063</v>
      </c>
      <c r="AC97" s="11">
        <f t="shared" si="48"/>
        <v>1.3082088781170804</v>
      </c>
      <c r="AD97" s="11">
        <f t="shared" si="48"/>
        <v>1.3212909668982513</v>
      </c>
      <c r="AE97" s="11">
        <f t="shared" si="48"/>
        <v>1.3345038765672339</v>
      </c>
      <c r="AF97" s="11">
        <f t="shared" si="48"/>
        <v>1.3478489153329063</v>
      </c>
      <c r="AG97" s="11">
        <f t="shared" si="48"/>
        <v>1.3613274044862353</v>
      </c>
      <c r="AH97" s="11">
        <f t="shared" si="48"/>
        <v>1.3749406785310978</v>
      </c>
      <c r="AI97" s="11">
        <f t="shared" si="48"/>
        <v>1.3886900853164088</v>
      </c>
      <c r="AJ97" s="11">
        <f t="shared" si="48"/>
        <v>1.4025769861695729</v>
      </c>
      <c r="AK97" s="11">
        <f t="shared" si="48"/>
        <v>1.4166027560312686</v>
      </c>
      <c r="AL97" s="11">
        <f t="shared" si="48"/>
        <v>1.4307687835915812</v>
      </c>
      <c r="AM97" s="11">
        <f t="shared" si="48"/>
        <v>1.4450764714274971</v>
      </c>
      <c r="AN97" s="11">
        <f t="shared" si="48"/>
        <v>1.4595272361417722</v>
      </c>
      <c r="AO97" s="11">
        <f t="shared" si="48"/>
        <v>1.4741225085031899</v>
      </c>
      <c r="AP97" s="11">
        <f t="shared" si="48"/>
        <v>1.4888637335882218</v>
      </c>
      <c r="AQ97" s="11">
        <f t="shared" si="48"/>
        <v>1.5037523709241041</v>
      </c>
      <c r="AR97" s="11">
        <f t="shared" si="48"/>
        <v>1.5187898946333451</v>
      </c>
      <c r="AS97" s="11">
        <f t="shared" si="48"/>
        <v>1.5339777935796786</v>
      </c>
      <c r="AT97" s="11">
        <f t="shared" si="48"/>
        <v>1.5493175715154754</v>
      </c>
      <c r="AU97" s="11">
        <f t="shared" si="48"/>
        <v>1.5648107472306303</v>
      </c>
      <c r="AV97" s="11">
        <f t="shared" si="48"/>
        <v>1.5804588547029366</v>
      </c>
      <c r="AW97" s="11">
        <f t="shared" si="48"/>
        <v>1.5962634432499661</v>
      </c>
      <c r="AX97" s="11">
        <f t="shared" si="48"/>
        <v>1.6122260776824657</v>
      </c>
      <c r="AY97" s="11">
        <f t="shared" si="48"/>
        <v>1.6283483384592905</v>
      </c>
      <c r="AZ97" s="11">
        <f t="shared" si="48"/>
        <v>1.6446318218438833</v>
      </c>
      <c r="BA97" s="11">
        <f t="shared" si="48"/>
        <v>1.6610781400623222</v>
      </c>
      <c r="BB97" s="11">
        <f t="shared" si="48"/>
        <v>1.6776889214629456</v>
      </c>
      <c r="BC97" s="11">
        <f t="shared" si="48"/>
        <v>1.694465810677575</v>
      </c>
      <c r="BD97" s="11">
        <f t="shared" si="48"/>
        <v>1.7114104687843508</v>
      </c>
      <c r="BE97" s="11">
        <f t="shared" si="48"/>
        <v>1.7285245734721943</v>
      </c>
      <c r="BF97" s="11">
        <f t="shared" si="48"/>
        <v>1.7458098192069162</v>
      </c>
      <c r="BG97" s="11">
        <f t="shared" si="48"/>
        <v>1.7632679173989854</v>
      </c>
      <c r="BH97" s="11">
        <f t="shared" si="48"/>
        <v>1.7809005965729752</v>
      </c>
      <c r="BI97" s="11">
        <f t="shared" si="48"/>
        <v>1.798709602538705</v>
      </c>
      <c r="BJ97" s="11">
        <f t="shared" si="30"/>
        <v>1.8166966985640922</v>
      </c>
      <c r="BK97" s="11">
        <f t="shared" si="31"/>
        <v>1.8348636655497332</v>
      </c>
      <c r="BL97" s="11">
        <f t="shared" si="32"/>
        <v>1.8532123022052305</v>
      </c>
      <c r="BM97" s="11">
        <f t="shared" si="33"/>
        <v>1.8717444252272828</v>
      </c>
      <c r="BN97" s="11">
        <f t="shared" si="34"/>
        <v>1.8904618694795556</v>
      </c>
      <c r="BO97" s="11">
        <f t="shared" si="35"/>
        <v>1.9093664881743513</v>
      </c>
      <c r="BP97" s="11">
        <f t="shared" si="36"/>
        <v>1.9284601530560948</v>
      </c>
      <c r="BQ97" s="11">
        <f t="shared" si="37"/>
        <v>1.9477447545866557</v>
      </c>
      <c r="BR97" s="11">
        <f t="shared" si="38"/>
        <v>1.9672222021325223</v>
      </c>
      <c r="BS97" s="11">
        <f t="shared" si="39"/>
        <v>1.9868944241538475</v>
      </c>
      <c r="BT97" s="11">
        <f t="shared" si="40"/>
        <v>2.006763368395386</v>
      </c>
    </row>
    <row r="98" spans="1:72">
      <c r="B98" s="11">
        <v>1</v>
      </c>
      <c r="C98" s="11">
        <f>B98*1.01</f>
        <v>1.01</v>
      </c>
      <c r="D98" s="11">
        <f t="shared" si="48"/>
        <v>1.0201</v>
      </c>
      <c r="E98" s="11">
        <f t="shared" si="48"/>
        <v>1.0303009999999999</v>
      </c>
      <c r="F98" s="11">
        <f t="shared" si="48"/>
        <v>1.04060401</v>
      </c>
      <c r="G98" s="11">
        <f t="shared" si="48"/>
        <v>1.0510100500999999</v>
      </c>
      <c r="H98" s="11">
        <f t="shared" si="48"/>
        <v>1.0615201506009999</v>
      </c>
      <c r="I98" s="11">
        <f t="shared" si="48"/>
        <v>1.0721353521070098</v>
      </c>
      <c r="J98" s="12">
        <f t="shared" si="48"/>
        <v>1.08285670562808</v>
      </c>
      <c r="K98" s="11">
        <f t="shared" si="48"/>
        <v>1.0936852726843609</v>
      </c>
      <c r="L98" s="11">
        <f t="shared" si="48"/>
        <v>1.1046221254112045</v>
      </c>
      <c r="M98" s="11">
        <f t="shared" si="48"/>
        <v>1.1156683466653166</v>
      </c>
      <c r="N98" s="11">
        <f t="shared" si="48"/>
        <v>1.1268250301319698</v>
      </c>
      <c r="O98" s="11">
        <f t="shared" si="48"/>
        <v>1.1380932804332895</v>
      </c>
      <c r="P98" s="11">
        <f t="shared" si="48"/>
        <v>1.1494742132376223</v>
      </c>
      <c r="Q98" s="11">
        <f t="shared" si="48"/>
        <v>1.1609689553699987</v>
      </c>
      <c r="R98" s="11">
        <f t="shared" ref="D98:BI99" si="49">Q98*1.01</f>
        <v>1.1725786449236986</v>
      </c>
      <c r="S98" s="11">
        <f t="shared" si="49"/>
        <v>1.1843044313729356</v>
      </c>
      <c r="T98" s="11">
        <f t="shared" si="49"/>
        <v>1.196147475686665</v>
      </c>
      <c r="U98" s="11">
        <f t="shared" si="49"/>
        <v>1.2081089504435316</v>
      </c>
      <c r="V98" s="11">
        <f t="shared" si="49"/>
        <v>1.220190039947967</v>
      </c>
      <c r="W98" s="11">
        <f t="shared" si="49"/>
        <v>1.2323919403474468</v>
      </c>
      <c r="X98" s="11">
        <f t="shared" si="49"/>
        <v>1.2447158597509214</v>
      </c>
      <c r="Y98" s="11">
        <f t="shared" si="49"/>
        <v>1.2571630183484306</v>
      </c>
      <c r="Z98" s="11">
        <f t="shared" si="49"/>
        <v>1.269734648531915</v>
      </c>
      <c r="AA98" s="11">
        <f t="shared" si="49"/>
        <v>1.282431995017234</v>
      </c>
      <c r="AB98" s="11">
        <f t="shared" si="49"/>
        <v>1.2952563149674063</v>
      </c>
      <c r="AC98" s="11">
        <f t="shared" si="49"/>
        <v>1.3082088781170804</v>
      </c>
      <c r="AD98" s="11">
        <f t="shared" si="49"/>
        <v>1.3212909668982513</v>
      </c>
      <c r="AE98" s="11">
        <f t="shared" si="49"/>
        <v>1.3345038765672339</v>
      </c>
      <c r="AF98" s="11">
        <f t="shared" si="49"/>
        <v>1.3478489153329063</v>
      </c>
      <c r="AG98" s="11">
        <f t="shared" si="49"/>
        <v>1.3613274044862353</v>
      </c>
      <c r="AH98" s="11">
        <f t="shared" si="49"/>
        <v>1.3749406785310978</v>
      </c>
      <c r="AI98" s="11">
        <f t="shared" si="49"/>
        <v>1.3886900853164088</v>
      </c>
      <c r="AJ98" s="11">
        <f t="shared" si="49"/>
        <v>1.4025769861695729</v>
      </c>
      <c r="AK98" s="11">
        <f t="shared" si="49"/>
        <v>1.4166027560312686</v>
      </c>
      <c r="AL98" s="11">
        <f t="shared" si="49"/>
        <v>1.4307687835915812</v>
      </c>
      <c r="AM98" s="11">
        <f t="shared" si="49"/>
        <v>1.4450764714274971</v>
      </c>
      <c r="AN98" s="11">
        <f t="shared" si="49"/>
        <v>1.4595272361417722</v>
      </c>
      <c r="AO98" s="11">
        <f t="shared" si="49"/>
        <v>1.4741225085031899</v>
      </c>
      <c r="AP98" s="11">
        <f t="shared" si="49"/>
        <v>1.4888637335882218</v>
      </c>
      <c r="AQ98" s="11">
        <f t="shared" si="49"/>
        <v>1.5037523709241041</v>
      </c>
      <c r="AR98" s="11">
        <f t="shared" si="49"/>
        <v>1.5187898946333451</v>
      </c>
      <c r="AS98" s="11">
        <f t="shared" si="49"/>
        <v>1.5339777935796786</v>
      </c>
      <c r="AT98" s="11">
        <f t="shared" si="49"/>
        <v>1.5493175715154754</v>
      </c>
      <c r="AU98" s="11">
        <f t="shared" si="49"/>
        <v>1.5648107472306303</v>
      </c>
      <c r="AV98" s="11">
        <f t="shared" si="49"/>
        <v>1.5804588547029366</v>
      </c>
      <c r="AW98" s="11">
        <f t="shared" si="49"/>
        <v>1.5962634432499661</v>
      </c>
      <c r="AX98" s="11">
        <f t="shared" si="49"/>
        <v>1.6122260776824657</v>
      </c>
      <c r="AY98" s="11">
        <f t="shared" si="49"/>
        <v>1.6283483384592905</v>
      </c>
      <c r="AZ98" s="11">
        <f t="shared" si="49"/>
        <v>1.6446318218438833</v>
      </c>
      <c r="BA98" s="11">
        <f t="shared" si="49"/>
        <v>1.6610781400623222</v>
      </c>
      <c r="BB98" s="11">
        <f t="shared" si="49"/>
        <v>1.6776889214629456</v>
      </c>
      <c r="BC98" s="11">
        <f t="shared" si="49"/>
        <v>1.694465810677575</v>
      </c>
      <c r="BD98" s="11">
        <f t="shared" si="49"/>
        <v>1.7114104687843508</v>
      </c>
      <c r="BE98" s="11">
        <f t="shared" si="49"/>
        <v>1.7285245734721943</v>
      </c>
      <c r="BF98" s="11">
        <f t="shared" si="49"/>
        <v>1.7458098192069162</v>
      </c>
      <c r="BG98" s="11">
        <f t="shared" si="49"/>
        <v>1.7632679173989854</v>
      </c>
      <c r="BH98" s="11">
        <f t="shared" si="49"/>
        <v>1.7809005965729752</v>
      </c>
      <c r="BI98" s="11">
        <f t="shared" si="49"/>
        <v>1.798709602538705</v>
      </c>
      <c r="BJ98" s="11">
        <f>BI98*1.01</f>
        <v>1.8166966985640922</v>
      </c>
      <c r="BK98" s="11">
        <f t="shared" si="31"/>
        <v>1.8348636655497332</v>
      </c>
      <c r="BL98" s="11">
        <f t="shared" si="32"/>
        <v>1.8532123022052305</v>
      </c>
      <c r="BM98" s="11">
        <f t="shared" si="33"/>
        <v>1.8717444252272828</v>
      </c>
      <c r="BN98" s="11">
        <f t="shared" si="34"/>
        <v>1.8904618694795556</v>
      </c>
      <c r="BO98" s="11">
        <f t="shared" si="35"/>
        <v>1.9093664881743513</v>
      </c>
      <c r="BP98" s="11">
        <f t="shared" si="36"/>
        <v>1.9284601530560948</v>
      </c>
      <c r="BQ98" s="11">
        <f t="shared" si="37"/>
        <v>1.9477447545866557</v>
      </c>
      <c r="BR98" s="11">
        <f t="shared" si="38"/>
        <v>1.9672222021325223</v>
      </c>
      <c r="BS98" s="11">
        <f t="shared" si="39"/>
        <v>1.9868944241538475</v>
      </c>
      <c r="BT98" s="11">
        <f t="shared" si="40"/>
        <v>2.006763368395386</v>
      </c>
    </row>
    <row r="99" spans="1:72">
      <c r="A99" s="10" t="s">
        <v>102</v>
      </c>
      <c r="B99" s="11">
        <v>1</v>
      </c>
      <c r="C99" s="11">
        <f>B99*1.01</f>
        <v>1.01</v>
      </c>
      <c r="D99" s="11">
        <f t="shared" si="49"/>
        <v>1.0201</v>
      </c>
      <c r="E99" s="11">
        <f t="shared" si="49"/>
        <v>1.0303009999999999</v>
      </c>
      <c r="F99" s="11">
        <f t="shared" si="49"/>
        <v>1.04060401</v>
      </c>
      <c r="G99" s="11">
        <f t="shared" si="49"/>
        <v>1.0510100500999999</v>
      </c>
      <c r="H99" s="11">
        <f t="shared" si="49"/>
        <v>1.0615201506009999</v>
      </c>
      <c r="I99" s="11">
        <f t="shared" si="49"/>
        <v>1.0721353521070098</v>
      </c>
      <c r="J99" s="12">
        <f t="shared" si="49"/>
        <v>1.08285670562808</v>
      </c>
      <c r="K99" s="11">
        <f t="shared" si="49"/>
        <v>1.0936852726843609</v>
      </c>
      <c r="L99" s="11">
        <f t="shared" si="49"/>
        <v>1.1046221254112045</v>
      </c>
      <c r="M99" s="11">
        <f t="shared" si="49"/>
        <v>1.1156683466653166</v>
      </c>
      <c r="N99" s="11">
        <f t="shared" si="49"/>
        <v>1.1268250301319698</v>
      </c>
      <c r="O99" s="11">
        <f t="shared" si="49"/>
        <v>1.1380932804332895</v>
      </c>
      <c r="P99" s="11">
        <f t="shared" si="49"/>
        <v>1.1494742132376223</v>
      </c>
      <c r="Q99" s="11">
        <f t="shared" si="49"/>
        <v>1.1609689553699987</v>
      </c>
      <c r="R99" s="11">
        <f t="shared" si="49"/>
        <v>1.1725786449236986</v>
      </c>
      <c r="S99" s="11">
        <f t="shared" si="49"/>
        <v>1.1843044313729356</v>
      </c>
      <c r="T99" s="11">
        <f t="shared" si="49"/>
        <v>1.196147475686665</v>
      </c>
      <c r="U99" s="11">
        <f t="shared" si="49"/>
        <v>1.2081089504435316</v>
      </c>
      <c r="V99" s="11">
        <f t="shared" si="49"/>
        <v>1.220190039947967</v>
      </c>
      <c r="W99" s="11">
        <f t="shared" si="49"/>
        <v>1.2323919403474468</v>
      </c>
      <c r="X99" s="11">
        <f t="shared" si="49"/>
        <v>1.2447158597509214</v>
      </c>
      <c r="Y99" s="11">
        <f t="shared" si="49"/>
        <v>1.2571630183484306</v>
      </c>
      <c r="Z99" s="11">
        <f t="shared" si="49"/>
        <v>1.269734648531915</v>
      </c>
      <c r="AA99" s="11">
        <f t="shared" si="49"/>
        <v>1.282431995017234</v>
      </c>
      <c r="AB99" s="11">
        <f t="shared" si="49"/>
        <v>1.2952563149674063</v>
      </c>
      <c r="AC99" s="11">
        <f t="shared" si="49"/>
        <v>1.3082088781170804</v>
      </c>
      <c r="AD99" s="11">
        <f t="shared" si="49"/>
        <v>1.3212909668982513</v>
      </c>
      <c r="AE99" s="11">
        <f t="shared" si="49"/>
        <v>1.3345038765672339</v>
      </c>
      <c r="AF99" s="11">
        <f t="shared" si="49"/>
        <v>1.3478489153329063</v>
      </c>
      <c r="AG99" s="11">
        <f t="shared" si="49"/>
        <v>1.3613274044862353</v>
      </c>
      <c r="AH99" s="11">
        <f t="shared" si="49"/>
        <v>1.3749406785310978</v>
      </c>
      <c r="AI99" s="11">
        <f t="shared" si="49"/>
        <v>1.3886900853164088</v>
      </c>
      <c r="AJ99" s="11">
        <f t="shared" si="49"/>
        <v>1.4025769861695729</v>
      </c>
      <c r="AK99" s="11">
        <f t="shared" si="49"/>
        <v>1.4166027560312686</v>
      </c>
      <c r="AL99" s="11">
        <f t="shared" si="49"/>
        <v>1.4307687835915812</v>
      </c>
      <c r="AM99" s="11">
        <f t="shared" si="49"/>
        <v>1.4450764714274971</v>
      </c>
      <c r="AN99" s="11">
        <f t="shared" si="49"/>
        <v>1.4595272361417722</v>
      </c>
      <c r="AO99" s="11">
        <f t="shared" si="49"/>
        <v>1.4741225085031899</v>
      </c>
      <c r="AP99" s="11">
        <f t="shared" si="49"/>
        <v>1.4888637335882218</v>
      </c>
      <c r="AQ99" s="11">
        <f t="shared" si="49"/>
        <v>1.5037523709241041</v>
      </c>
      <c r="AR99" s="11">
        <f t="shared" si="49"/>
        <v>1.5187898946333451</v>
      </c>
      <c r="AS99" s="11">
        <f t="shared" si="49"/>
        <v>1.5339777935796786</v>
      </c>
      <c r="AT99" s="11">
        <f t="shared" si="49"/>
        <v>1.5493175715154754</v>
      </c>
      <c r="AU99" s="11">
        <f t="shared" si="49"/>
        <v>1.5648107472306303</v>
      </c>
      <c r="AV99" s="11">
        <f t="shared" si="49"/>
        <v>1.5804588547029366</v>
      </c>
      <c r="AW99" s="11">
        <f t="shared" si="49"/>
        <v>1.5962634432499661</v>
      </c>
      <c r="AX99" s="11">
        <f t="shared" si="49"/>
        <v>1.6122260776824657</v>
      </c>
      <c r="AY99" s="11">
        <f t="shared" si="49"/>
        <v>1.6283483384592905</v>
      </c>
      <c r="AZ99" s="11">
        <f t="shared" si="49"/>
        <v>1.6446318218438833</v>
      </c>
      <c r="BA99" s="11">
        <f t="shared" si="49"/>
        <v>1.6610781400623222</v>
      </c>
      <c r="BB99" s="11">
        <f t="shared" si="49"/>
        <v>1.6776889214629456</v>
      </c>
      <c r="BC99" s="11">
        <f t="shared" si="49"/>
        <v>1.694465810677575</v>
      </c>
      <c r="BD99" s="11">
        <f t="shared" si="49"/>
        <v>1.7114104687843508</v>
      </c>
      <c r="BE99" s="11">
        <f t="shared" si="49"/>
        <v>1.7285245734721943</v>
      </c>
      <c r="BF99" s="11">
        <f t="shared" si="49"/>
        <v>1.7458098192069162</v>
      </c>
      <c r="BG99" s="11">
        <f t="shared" si="49"/>
        <v>1.7632679173989854</v>
      </c>
      <c r="BH99" s="11">
        <f t="shared" si="49"/>
        <v>1.7809005965729752</v>
      </c>
      <c r="BI99" s="11">
        <f t="shared" si="49"/>
        <v>1.798709602538705</v>
      </c>
      <c r="BJ99" s="11">
        <f>BI99*1.01</f>
        <v>1.8166966985640922</v>
      </c>
      <c r="BK99" s="11">
        <f t="shared" si="31"/>
        <v>1.8348636655497332</v>
      </c>
      <c r="BL99" s="11">
        <f t="shared" si="32"/>
        <v>1.8532123022052305</v>
      </c>
      <c r="BM99" s="11">
        <f t="shared" si="33"/>
        <v>1.8717444252272828</v>
      </c>
      <c r="BN99" s="11">
        <f t="shared" si="34"/>
        <v>1.8904618694795556</v>
      </c>
      <c r="BO99" s="11">
        <f t="shared" si="35"/>
        <v>1.9093664881743513</v>
      </c>
      <c r="BP99" s="11">
        <f t="shared" si="36"/>
        <v>1.9284601530560948</v>
      </c>
      <c r="BQ99" s="11">
        <f t="shared" si="37"/>
        <v>1.9477447545866557</v>
      </c>
      <c r="BR99" s="11">
        <f t="shared" si="38"/>
        <v>1.9672222021325223</v>
      </c>
      <c r="BS99" s="11">
        <f t="shared" si="39"/>
        <v>1.9868944241538475</v>
      </c>
      <c r="BT99" s="11">
        <f t="shared" si="40"/>
        <v>2.006763368395386</v>
      </c>
    </row>
    <row r="100" spans="1:72">
      <c r="A100" s="5" t="s">
        <v>103</v>
      </c>
      <c r="B100" s="11">
        <v>1</v>
      </c>
      <c r="C100" s="11">
        <f>B101*1.1-C99*99</f>
        <v>10.010000000000019</v>
      </c>
      <c r="D100" s="11">
        <f t="shared" ref="D100:BJ100" si="50">C101*1.1-D99*99</f>
        <v>20.010100000000179</v>
      </c>
      <c r="E100" s="11">
        <f t="shared" si="50"/>
        <v>31.100201000000169</v>
      </c>
      <c r="F100" s="11">
        <f t="shared" si="50"/>
        <v>43.390203010000022</v>
      </c>
      <c r="G100" s="11">
        <f t="shared" si="50"/>
        <v>57.001005040099912</v>
      </c>
      <c r="H100" s="11">
        <f t="shared" si="50"/>
        <v>72.065605090501023</v>
      </c>
      <c r="I100" s="11">
        <f t="shared" si="50"/>
        <v>88.730310141405894</v>
      </c>
      <c r="J100" s="12">
        <f t="shared" si="50"/>
        <v>107.15606714282011</v>
      </c>
      <c r="K100" s="11">
        <f t="shared" si="50"/>
        <v>127.51992710424815</v>
      </c>
      <c r="L100" s="11">
        <f t="shared" si="50"/>
        <v>150.01665559429034</v>
      </c>
      <c r="M100" s="11">
        <f t="shared" si="50"/>
        <v>174.86050429113357</v>
      </c>
      <c r="N100" s="11">
        <f t="shared" si="50"/>
        <v>202.28715968903489</v>
      </c>
      <c r="O100" s="11">
        <f t="shared" si="50"/>
        <v>232.5558866764141</v>
      </c>
      <c r="P100" s="11">
        <f t="shared" si="50"/>
        <v>265.95188647271641</v>
      </c>
      <c r="Q100" s="11">
        <f t="shared" si="50"/>
        <v>302.78889035993546</v>
      </c>
      <c r="R100" s="11">
        <f t="shared" si="50"/>
        <v>343.41201278827555</v>
      </c>
      <c r="S100" s="11">
        <f t="shared" si="50"/>
        <v>388.20088979337356</v>
      </c>
      <c r="T100" s="11">
        <f t="shared" si="50"/>
        <v>437.57313125624393</v>
      </c>
      <c r="U100" s="11">
        <f t="shared" si="50"/>
        <v>491.98811839023693</v>
      </c>
      <c r="V100" s="11">
        <f t="shared" si="50"/>
        <v>551.95118097771262</v>
      </c>
      <c r="W100" s="11">
        <f t="shared" si="50"/>
        <v>618.0181923314201</v>
      </c>
      <c r="X100" s="11">
        <f t="shared" si="50"/>
        <v>690.80062375305772</v>
      </c>
      <c r="Y100" s="11">
        <f t="shared" si="50"/>
        <v>770.97110443874453</v>
      </c>
      <c r="Z100" s="11">
        <f t="shared" si="50"/>
        <v>859.26953737610381</v>
      </c>
      <c r="AA100" s="11">
        <f t="shared" si="50"/>
        <v>956.50982683213351</v>
      </c>
      <c r="AB100" s="11">
        <f t="shared" si="50"/>
        <v>1063.5872785909505</v>
      </c>
      <c r="AC100" s="11">
        <f t="shared" si="50"/>
        <v>1181.4867402164052</v>
      </c>
      <c r="AD100" s="11">
        <f t="shared" si="50"/>
        <v>1311.2915553420694</v>
      </c>
      <c r="AE100" s="11">
        <f t="shared" si="50"/>
        <v>1454.1934133913398</v>
      </c>
      <c r="AF100" s="11">
        <f t="shared" si="50"/>
        <v>1611.5031842706881</v>
      </c>
      <c r="AG100" s="11">
        <f t="shared" si="50"/>
        <v>1784.6628365333731</v>
      </c>
      <c r="AH100" s="11">
        <f t="shared" si="50"/>
        <v>1975.2585473606828</v>
      </c>
      <c r="AI100" s="11">
        <f t="shared" si="50"/>
        <v>2185.0351235424637</v>
      </c>
      <c r="AJ100" s="11">
        <f t="shared" si="50"/>
        <v>2415.9118645568792</v>
      </c>
      <c r="AK100" s="11">
        <f t="shared" si="50"/>
        <v>2670.0000119593383</v>
      </c>
      <c r="AL100" s="11">
        <f t="shared" si="50"/>
        <v>2949.6219437115105</v>
      </c>
      <c r="AM100" s="11">
        <f t="shared" si="50"/>
        <v>3257.3322879444627</v>
      </c>
      <c r="AN100" s="11">
        <f t="shared" si="50"/>
        <v>3595.9411480993281</v>
      </c>
      <c r="AO100" s="11">
        <f t="shared" si="50"/>
        <v>3968.5396505832846</v>
      </c>
      <c r="AP100" s="11">
        <f t="shared" si="50"/>
        <v>4378.5280471923761</v>
      </c>
      <c r="AQ100" s="11">
        <f t="shared" si="50"/>
        <v>4829.6466277778854</v>
      </c>
      <c r="AR100" s="11">
        <f t="shared" si="50"/>
        <v>5326.0097241806079</v>
      </c>
      <c r="AS100" s="11">
        <f t="shared" si="50"/>
        <v>5872.1431145598526</v>
      </c>
      <c r="AT100" s="11">
        <f t="shared" si="50"/>
        <v>6473.0251681566333</v>
      </c>
      <c r="AU100" s="11">
        <f t="shared" si="50"/>
        <v>7134.1321045345003</v>
      </c>
      <c r="AV100" s="11">
        <f t="shared" si="50"/>
        <v>7861.4877787457763</v>
      </c>
      <c r="AW100" s="11">
        <f t="shared" si="50"/>
        <v>8661.7184450157583</v>
      </c>
      <c r="AX100" s="11">
        <f t="shared" si="50"/>
        <v>9542.1129967966936</v>
      </c>
      <c r="AY100" s="11">
        <f t="shared" si="50"/>
        <v>10510.689230828513</v>
      </c>
      <c r="AZ100" s="11">
        <f t="shared" si="50"/>
        <v>11576.266737607037</v>
      </c>
      <c r="BA100" s="11">
        <f t="shared" si="50"/>
        <v>12748.547080900371</v>
      </c>
      <c r="BB100" s="11">
        <f t="shared" si="50"/>
        <v>14038.201995218364</v>
      </c>
      <c r="BC100" s="11">
        <f t="shared" si="50"/>
        <v>15456.970403030437</v>
      </c>
      <c r="BD100" s="11">
        <f t="shared" si="50"/>
        <v>17017.765133706616</v>
      </c>
      <c r="BE100" s="11">
        <f t="shared" si="50"/>
        <v>18734.790314354152</v>
      </c>
      <c r="BF100" s="11">
        <f t="shared" si="50"/>
        <v>20623.670499739204</v>
      </c>
      <c r="BG100" s="11">
        <f t="shared" si="50"/>
        <v>22701.59271520226</v>
      </c>
      <c r="BH100" s="11">
        <f t="shared" si="50"/>
        <v>24987.462703866513</v>
      </c>
      <c r="BI100" s="11">
        <f t="shared" si="50"/>
        <v>27502.076798568636</v>
      </c>
      <c r="BJ100" s="11">
        <f t="shared" si="50"/>
        <v>30268.310980984119</v>
      </c>
      <c r="BK100" s="11">
        <f t="shared" ref="BK100" si="51">BJ101*1.1-BK99*99</f>
        <v>33311.328846666744</v>
      </c>
      <c r="BL100" s="11">
        <f t="shared" ref="BL100" si="52">BK101*1.1-BL99*99</f>
        <v>36658.810366593461</v>
      </c>
      <c r="BM100" s="11">
        <f t="shared" ref="BM100" si="53">BL101*1.1-BM99*99</f>
        <v>40341.203524865457</v>
      </c>
      <c r="BN100" s="11">
        <f t="shared" ref="BN100" si="54">BM101*1.1-BN99*99</f>
        <v>44392.001120180787</v>
      </c>
      <c r="BO100" s="11">
        <f t="shared" ref="BO100" si="55">BN101*1.1-BO99*99</f>
        <v>48848.045247455928</v>
      </c>
      <c r="BP100" s="11">
        <f t="shared" ref="BP100" si="56">BO101*1.1-BP99*99</f>
        <v>53749.862227611156</v>
      </c>
      <c r="BQ100" s="11">
        <f t="shared" ref="BQ100" si="57">BP101*1.1-BQ99*99</f>
        <v>59142.031030336009</v>
      </c>
      <c r="BR100" s="11">
        <f t="shared" ref="BR100" si="58">BQ101*1.1-BR99*99</f>
        <v>65073.588539132979</v>
      </c>
      <c r="BS100" s="11">
        <f t="shared" ref="BS100" si="59">BR101*1.1-BS99*99</f>
        <v>71598.475342867285</v>
      </c>
      <c r="BT100" s="11">
        <f t="shared" ref="BT100" si="60">BS101*1.1-BT99*99</f>
        <v>78776.026106473233</v>
      </c>
    </row>
    <row r="101" spans="1:72" ht="15" thickBot="1">
      <c r="A101" s="9" t="s">
        <v>104</v>
      </c>
      <c r="B101" s="9">
        <f>SUM(B1:B100)</f>
        <v>100</v>
      </c>
      <c r="C101" s="9">
        <f>SUM(C1:C100)</f>
        <v>110.00000000000016</v>
      </c>
      <c r="D101" s="9">
        <f t="shared" ref="D101:BJ101" si="61">SUM(D1:D100)</f>
        <v>121.00000000000013</v>
      </c>
      <c r="E101" s="9">
        <f t="shared" si="61"/>
        <v>133.10000000000002</v>
      </c>
      <c r="F101" s="9">
        <f t="shared" si="61"/>
        <v>146.40999999999991</v>
      </c>
      <c r="G101" s="9">
        <f t="shared" si="61"/>
        <v>161.05099999999999</v>
      </c>
      <c r="H101" s="9">
        <f t="shared" si="61"/>
        <v>177.15609999999987</v>
      </c>
      <c r="I101" s="9">
        <f t="shared" si="61"/>
        <v>194.87171000000001</v>
      </c>
      <c r="J101" s="13">
        <f t="shared" si="61"/>
        <v>214.35888099999988</v>
      </c>
      <c r="K101" s="9">
        <f t="shared" si="61"/>
        <v>235.7947690999996</v>
      </c>
      <c r="L101" s="9">
        <f t="shared" si="61"/>
        <v>259.37424600999987</v>
      </c>
      <c r="M101" s="9">
        <f t="shared" si="61"/>
        <v>285.3116706109999</v>
      </c>
      <c r="N101" s="9">
        <f t="shared" si="61"/>
        <v>313.84283767209979</v>
      </c>
      <c r="O101" s="9">
        <f t="shared" si="61"/>
        <v>345.22712143931</v>
      </c>
      <c r="P101" s="9">
        <f t="shared" si="61"/>
        <v>379.74983358324118</v>
      </c>
      <c r="Q101" s="9">
        <f t="shared" si="61"/>
        <v>417.72481694156511</v>
      </c>
      <c r="R101" s="9">
        <f t="shared" si="61"/>
        <v>459.4972986357219</v>
      </c>
      <c r="S101" s="9">
        <f t="shared" si="61"/>
        <v>505.44702849929428</v>
      </c>
      <c r="T101" s="9">
        <f t="shared" si="61"/>
        <v>555.9917313492241</v>
      </c>
      <c r="U101" s="9">
        <f t="shared" si="61"/>
        <v>611.59090448414656</v>
      </c>
      <c r="V101" s="9">
        <f t="shared" si="61"/>
        <v>672.74999493256121</v>
      </c>
      <c r="W101" s="9">
        <f t="shared" si="61"/>
        <v>740.02499442581711</v>
      </c>
      <c r="X101" s="9">
        <f t="shared" si="61"/>
        <v>814.02749386839912</v>
      </c>
      <c r="Y101" s="9">
        <f t="shared" si="61"/>
        <v>895.43024325523936</v>
      </c>
      <c r="Z101" s="9">
        <f t="shared" si="61"/>
        <v>984.97326758076315</v>
      </c>
      <c r="AA101" s="9">
        <f t="shared" si="61"/>
        <v>1083.4705943388396</v>
      </c>
      <c r="AB101" s="9">
        <f t="shared" si="61"/>
        <v>1191.8176537727236</v>
      </c>
      <c r="AC101" s="9">
        <f t="shared" si="61"/>
        <v>1310.9994191499964</v>
      </c>
      <c r="AD101" s="9">
        <f t="shared" si="61"/>
        <v>1442.0993610649962</v>
      </c>
      <c r="AE101" s="9">
        <f t="shared" si="61"/>
        <v>1586.3092971714962</v>
      </c>
      <c r="AF101" s="9">
        <f t="shared" si="61"/>
        <v>1744.9402268886456</v>
      </c>
      <c r="AG101" s="9">
        <f t="shared" si="61"/>
        <v>1919.4342495775104</v>
      </c>
      <c r="AH101" s="9">
        <f t="shared" si="61"/>
        <v>2111.3776745352616</v>
      </c>
      <c r="AI101" s="9">
        <f t="shared" si="61"/>
        <v>2322.5154419887881</v>
      </c>
      <c r="AJ101" s="9">
        <f t="shared" si="61"/>
        <v>2554.766986187667</v>
      </c>
      <c r="AK101" s="9">
        <f t="shared" si="61"/>
        <v>2810.2436848064335</v>
      </c>
      <c r="AL101" s="9">
        <f t="shared" si="61"/>
        <v>3091.2680532870768</v>
      </c>
      <c r="AM101" s="9">
        <f t="shared" si="61"/>
        <v>3400.3948586157849</v>
      </c>
      <c r="AN101" s="9">
        <f t="shared" si="61"/>
        <v>3740.4343444773635</v>
      </c>
      <c r="AO101" s="9">
        <f t="shared" si="61"/>
        <v>4114.4777789251002</v>
      </c>
      <c r="AP101" s="9">
        <f t="shared" si="61"/>
        <v>4525.9255568176104</v>
      </c>
      <c r="AQ101" s="9">
        <f t="shared" si="61"/>
        <v>4978.5181124993715</v>
      </c>
      <c r="AR101" s="9">
        <f t="shared" si="61"/>
        <v>5476.3699237493092</v>
      </c>
      <c r="AS101" s="9">
        <f t="shared" si="61"/>
        <v>6024.0069161242409</v>
      </c>
      <c r="AT101" s="9">
        <f t="shared" si="61"/>
        <v>6626.4076077366653</v>
      </c>
      <c r="AU101" s="9">
        <f t="shared" si="61"/>
        <v>7289.0483685103327</v>
      </c>
      <c r="AV101" s="9">
        <f t="shared" si="61"/>
        <v>8017.9532053613666</v>
      </c>
      <c r="AW101" s="9">
        <f t="shared" si="61"/>
        <v>8819.7485258975048</v>
      </c>
      <c r="AX101" s="9">
        <f t="shared" si="61"/>
        <v>9701.7233784872569</v>
      </c>
      <c r="AY101" s="9">
        <f t="shared" si="61"/>
        <v>10671.895716335983</v>
      </c>
      <c r="AZ101" s="9">
        <f t="shared" si="61"/>
        <v>11739.085287969581</v>
      </c>
      <c r="BA101" s="9">
        <f t="shared" si="61"/>
        <v>12912.99381676654</v>
      </c>
      <c r="BB101" s="9">
        <f t="shared" si="61"/>
        <v>14204.293198443196</v>
      </c>
      <c r="BC101" s="9">
        <f t="shared" si="61"/>
        <v>15624.722518287515</v>
      </c>
      <c r="BD101" s="9">
        <f t="shared" si="61"/>
        <v>17187.194770116268</v>
      </c>
      <c r="BE101" s="9">
        <f t="shared" si="61"/>
        <v>18905.914247127897</v>
      </c>
      <c r="BF101" s="9">
        <f t="shared" si="61"/>
        <v>20796.505671840689</v>
      </c>
      <c r="BG101" s="9">
        <f t="shared" si="61"/>
        <v>22876.15623902476</v>
      </c>
      <c r="BH101" s="9">
        <f t="shared" si="61"/>
        <v>25163.771862927239</v>
      </c>
      <c r="BI101" s="9">
        <f t="shared" si="61"/>
        <v>27680.149049219966</v>
      </c>
      <c r="BJ101" s="9">
        <f t="shared" si="61"/>
        <v>30448.163954141964</v>
      </c>
      <c r="BK101" s="9">
        <f t="shared" ref="BK101:BT101" si="62">SUM(BK1:BK100)</f>
        <v>33492.980349556165</v>
      </c>
      <c r="BL101" s="9">
        <f t="shared" si="62"/>
        <v>36842.278384511781</v>
      </c>
      <c r="BM101" s="9">
        <f t="shared" si="62"/>
        <v>40526.506222962962</v>
      </c>
      <c r="BN101" s="9">
        <f t="shared" si="62"/>
        <v>44579.156845259262</v>
      </c>
      <c r="BO101" s="9">
        <f t="shared" si="62"/>
        <v>49037.07252978519</v>
      </c>
      <c r="BP101" s="9">
        <f t="shared" si="62"/>
        <v>53940.779782763711</v>
      </c>
      <c r="BQ101" s="9">
        <f t="shared" si="62"/>
        <v>59334.85776104009</v>
      </c>
      <c r="BR101" s="9">
        <f t="shared" si="62"/>
        <v>65268.343537144101</v>
      </c>
      <c r="BS101" s="9">
        <f t="shared" si="62"/>
        <v>71795.177890858511</v>
      </c>
      <c r="BT101" s="9">
        <f t="shared" si="62"/>
        <v>78974.695679944372</v>
      </c>
    </row>
    <row r="102" spans="1:72" ht="15" thickTop="1">
      <c r="A102" t="s">
        <v>107</v>
      </c>
      <c r="C102">
        <v>1</v>
      </c>
      <c r="D102">
        <v>2</v>
      </c>
      <c r="E102">
        <v>3</v>
      </c>
      <c r="F102">
        <v>4</v>
      </c>
      <c r="G102">
        <v>5</v>
      </c>
      <c r="H102">
        <v>6</v>
      </c>
      <c r="I102">
        <v>7</v>
      </c>
      <c r="J102" s="14">
        <v>8</v>
      </c>
      <c r="K102">
        <v>9</v>
      </c>
      <c r="L102">
        <v>10</v>
      </c>
      <c r="M102">
        <v>11</v>
      </c>
      <c r="N102">
        <v>12</v>
      </c>
      <c r="O102">
        <v>13</v>
      </c>
      <c r="P102">
        <v>14</v>
      </c>
      <c r="Q102">
        <v>15</v>
      </c>
      <c r="R102">
        <v>16</v>
      </c>
      <c r="S102">
        <v>17</v>
      </c>
      <c r="T102">
        <v>18</v>
      </c>
      <c r="U102">
        <v>19</v>
      </c>
      <c r="V102">
        <v>20</v>
      </c>
      <c r="W102">
        <v>21</v>
      </c>
      <c r="X102">
        <v>22</v>
      </c>
      <c r="Y102">
        <v>23</v>
      </c>
      <c r="Z102">
        <v>24</v>
      </c>
      <c r="AA102">
        <v>25</v>
      </c>
      <c r="AB102">
        <v>26</v>
      </c>
      <c r="AC102">
        <v>27</v>
      </c>
      <c r="AD102">
        <v>28</v>
      </c>
      <c r="AE102">
        <v>29</v>
      </c>
      <c r="AF102">
        <v>30</v>
      </c>
      <c r="AG102">
        <v>31</v>
      </c>
      <c r="AH102">
        <v>32</v>
      </c>
      <c r="AI102">
        <v>33</v>
      </c>
      <c r="AJ102">
        <v>34</v>
      </c>
      <c r="AK102">
        <v>35</v>
      </c>
      <c r="AL102">
        <v>36</v>
      </c>
      <c r="AM102">
        <v>37</v>
      </c>
      <c r="AN102">
        <v>38</v>
      </c>
      <c r="AO102">
        <v>39</v>
      </c>
      <c r="AP102">
        <v>40</v>
      </c>
      <c r="AQ102">
        <v>41</v>
      </c>
      <c r="AR102">
        <v>42</v>
      </c>
      <c r="AS102">
        <v>43</v>
      </c>
      <c r="AT102">
        <v>44</v>
      </c>
      <c r="AU102">
        <v>45</v>
      </c>
      <c r="AV102">
        <v>46</v>
      </c>
      <c r="AW102">
        <v>47</v>
      </c>
      <c r="AX102">
        <v>48</v>
      </c>
      <c r="AY102">
        <v>49</v>
      </c>
      <c r="AZ102">
        <v>50</v>
      </c>
      <c r="BA102">
        <v>51</v>
      </c>
      <c r="BB102">
        <v>52</v>
      </c>
      <c r="BC102">
        <v>53</v>
      </c>
      <c r="BD102">
        <v>54</v>
      </c>
      <c r="BE102">
        <v>55</v>
      </c>
      <c r="BF102">
        <v>56</v>
      </c>
      <c r="BG102">
        <v>57</v>
      </c>
      <c r="BH102">
        <v>58</v>
      </c>
      <c r="BI102">
        <v>59</v>
      </c>
      <c r="BJ102">
        <v>60</v>
      </c>
      <c r="BK102">
        <v>61</v>
      </c>
      <c r="BL102">
        <v>62</v>
      </c>
      <c r="BM102">
        <v>63</v>
      </c>
      <c r="BN102">
        <v>64</v>
      </c>
      <c r="BO102">
        <v>65</v>
      </c>
      <c r="BP102">
        <v>66</v>
      </c>
      <c r="BQ102">
        <v>67</v>
      </c>
      <c r="BR102">
        <v>68</v>
      </c>
      <c r="BS102">
        <v>69</v>
      </c>
      <c r="BT102">
        <v>70</v>
      </c>
    </row>
    <row r="103" spans="1:72">
      <c r="C103" s="1"/>
      <c r="J103" s="14"/>
    </row>
    <row r="104" spans="1:72">
      <c r="A104" t="s">
        <v>105</v>
      </c>
      <c r="B104" s="3">
        <f>SUM(B1:B99)/B101</f>
        <v>0.99</v>
      </c>
      <c r="C104" s="3">
        <f t="shared" ref="C104:BI104" si="63">SUM(C1:C99)/C101</f>
        <v>0.90899999999999992</v>
      </c>
      <c r="D104" s="3">
        <f t="shared" si="63"/>
        <v>0.83462727272727144</v>
      </c>
      <c r="E104" s="3">
        <f t="shared" si="63"/>
        <v>0.76633958677685832</v>
      </c>
      <c r="F104" s="3">
        <f t="shared" si="63"/>
        <v>0.70363907513147983</v>
      </c>
      <c r="G104" s="3">
        <f t="shared" si="63"/>
        <v>0.64606860534799582</v>
      </c>
      <c r="H104" s="3">
        <f t="shared" si="63"/>
        <v>0.5932084467286135</v>
      </c>
      <c r="I104" s="3">
        <f t="shared" si="63"/>
        <v>0.54467321017809145</v>
      </c>
      <c r="J104" s="15">
        <f t="shared" si="63"/>
        <v>0.50010903843624677</v>
      </c>
      <c r="K104" s="3">
        <f t="shared" si="63"/>
        <v>0.45919102620055385</v>
      </c>
      <c r="L104" s="3">
        <f t="shared" si="63"/>
        <v>0.42162085132960098</v>
      </c>
      <c r="M104" s="3">
        <f t="shared" si="63"/>
        <v>0.38712459985717806</v>
      </c>
      <c r="N104" s="3">
        <f t="shared" si="63"/>
        <v>0.35545076895977235</v>
      </c>
      <c r="O104" s="3">
        <f t="shared" si="63"/>
        <v>0.32636843331760995</v>
      </c>
      <c r="P104" s="3">
        <f t="shared" si="63"/>
        <v>0.29966556150071422</v>
      </c>
      <c r="Q104" s="3">
        <f t="shared" si="63"/>
        <v>0.27514747010520046</v>
      </c>
      <c r="R104" s="3">
        <f t="shared" si="63"/>
        <v>0.25263540436932114</v>
      </c>
      <c r="S104" s="3">
        <f t="shared" si="63"/>
        <v>0.23196523492092189</v>
      </c>
      <c r="T104" s="3">
        <f t="shared" si="63"/>
        <v>0.21298626115466493</v>
      </c>
      <c r="U104" s="3">
        <f t="shared" si="63"/>
        <v>0.19556011251473721</v>
      </c>
      <c r="V104" s="3">
        <f t="shared" si="63"/>
        <v>0.17955973967262223</v>
      </c>
      <c r="W104" s="3">
        <f t="shared" si="63"/>
        <v>0.16486848824486211</v>
      </c>
      <c r="X104" s="3">
        <f t="shared" si="63"/>
        <v>0.15137924829755567</v>
      </c>
      <c r="Y104" s="3">
        <f t="shared" si="63"/>
        <v>0.13899367343684657</v>
      </c>
      <c r="Z104" s="3">
        <f t="shared" si="63"/>
        <v>0.12762146379201322</v>
      </c>
      <c r="AA104" s="3">
        <f t="shared" si="63"/>
        <v>0.11717970766357599</v>
      </c>
      <c r="AB104" s="3">
        <f t="shared" si="63"/>
        <v>0.10759227703655598</v>
      </c>
      <c r="AC104" s="3">
        <f t="shared" si="63"/>
        <v>9.8789272551747132E-2</v>
      </c>
      <c r="AD104" s="3">
        <f t="shared" si="63"/>
        <v>9.0706513888422088E-2</v>
      </c>
      <c r="AE104" s="3">
        <f t="shared" si="63"/>
        <v>8.3285071843005987E-2</v>
      </c>
      <c r="AF104" s="3">
        <f t="shared" si="63"/>
        <v>7.6470838692214396E-2</v>
      </c>
      <c r="AG104" s="3">
        <f t="shared" si="63"/>
        <v>7.0214133708305912E-2</v>
      </c>
      <c r="AH104" s="3">
        <f t="shared" si="63"/>
        <v>6.4469340950353782E-2</v>
      </c>
      <c r="AI104" s="3">
        <f t="shared" si="63"/>
        <v>5.9194576690779349E-2</v>
      </c>
      <c r="AJ104" s="3">
        <f t="shared" si="63"/>
        <v>5.4351384052442886E-2</v>
      </c>
      <c r="AK104" s="3">
        <f t="shared" si="63"/>
        <v>4.9904452629970161E-2</v>
      </c>
      <c r="AL104" s="3">
        <f t="shared" si="63"/>
        <v>4.5821361051154384E-2</v>
      </c>
      <c r="AM104" s="3">
        <f t="shared" si="63"/>
        <v>4.2072340601514525E-2</v>
      </c>
      <c r="AN104" s="3">
        <f t="shared" si="63"/>
        <v>3.8630058188663337E-2</v>
      </c>
      <c r="AO104" s="3">
        <f t="shared" si="63"/>
        <v>3.5469417064136352E-2</v>
      </c>
      <c r="AP104" s="3">
        <f t="shared" si="63"/>
        <v>3.256737384979793E-2</v>
      </c>
      <c r="AQ104" s="3">
        <f t="shared" si="63"/>
        <v>2.9902770534814459E-2</v>
      </c>
      <c r="AR104" s="3">
        <f t="shared" si="63"/>
        <v>2.745618021832965E-2</v>
      </c>
      <c r="AS104" s="3">
        <f t="shared" si="63"/>
        <v>2.5209765473193597E-2</v>
      </c>
      <c r="AT104" s="3">
        <f t="shared" si="63"/>
        <v>2.3147148298114078E-2</v>
      </c>
      <c r="AU104" s="3">
        <f t="shared" si="63"/>
        <v>2.1253290710086564E-2</v>
      </c>
      <c r="AV104" s="3">
        <f t="shared" si="63"/>
        <v>1.9514385106534037E-2</v>
      </c>
      <c r="AW104" s="3">
        <f t="shared" si="63"/>
        <v>1.7917753597817623E-2</v>
      </c>
      <c r="AX104" s="3">
        <f t="shared" si="63"/>
        <v>1.6451755576177982E-2</v>
      </c>
      <c r="AY104" s="3">
        <f t="shared" si="63"/>
        <v>1.5105702847217971E-2</v>
      </c>
      <c r="AZ104" s="3">
        <f t="shared" si="63"/>
        <v>1.3869781705172883E-2</v>
      </c>
      <c r="BA104" s="3">
        <f t="shared" si="63"/>
        <v>1.2734981383840533E-2</v>
      </c>
      <c r="BB104" s="3">
        <f t="shared" si="63"/>
        <v>1.1693028361526333E-2</v>
      </c>
      <c r="BC104" s="3">
        <f t="shared" si="63"/>
        <v>1.0736326041037782E-2</v>
      </c>
      <c r="BD104" s="3">
        <f t="shared" si="63"/>
        <v>9.8578993649528854E-3</v>
      </c>
      <c r="BE104" s="3">
        <f t="shared" si="63"/>
        <v>9.0513439623658275E-3</v>
      </c>
      <c r="BF104" s="3">
        <f t="shared" si="63"/>
        <v>8.3107794563540855E-3</v>
      </c>
      <c r="BG104" s="3">
        <f t="shared" si="63"/>
        <v>7.6308065917433058E-3</v>
      </c>
      <c r="BH104" s="3">
        <f t="shared" si="63"/>
        <v>7.0064678706006469E-3</v>
      </c>
      <c r="BI104" s="3">
        <f t="shared" si="63"/>
        <v>6.4332114084606094E-3</v>
      </c>
      <c r="BJ104" s="3">
        <f>SUM(BJ1:BJ99)/BJ101</f>
        <v>5.9068577477683756E-3</v>
      </c>
      <c r="BK104" s="3">
        <f t="shared" ref="BK104:BT104" si="64">SUM(BK1:BK99)/BK101</f>
        <v>5.4235693865873234E-3</v>
      </c>
      <c r="BL104" s="3">
        <f t="shared" si="64"/>
        <v>4.979822800412005E-3</v>
      </c>
      <c r="BM104" s="3">
        <f t="shared" si="64"/>
        <v>4.5723827531055621E-3</v>
      </c>
      <c r="BN104" s="3">
        <f t="shared" si="64"/>
        <v>4.1982787096696552E-3</v>
      </c>
      <c r="BO104" s="3">
        <f t="shared" si="64"/>
        <v>3.8547831788785032E-3</v>
      </c>
      <c r="BP104" s="3">
        <f t="shared" si="64"/>
        <v>3.5393918278793534E-3</v>
      </c>
      <c r="BQ104" s="3">
        <f t="shared" si="64"/>
        <v>3.2498052237801309E-3</v>
      </c>
      <c r="BR104" s="3">
        <f t="shared" si="64"/>
        <v>2.9839120691072044E-3</v>
      </c>
      <c r="BS104" s="3">
        <f t="shared" si="64"/>
        <v>2.7397738089075317E-3</v>
      </c>
      <c r="BT104" s="3">
        <f t="shared" si="64"/>
        <v>2.5156104972696353E-3</v>
      </c>
    </row>
    <row r="105" spans="1:72">
      <c r="A105" t="s">
        <v>106</v>
      </c>
      <c r="B105" s="3">
        <f>B100/B101</f>
        <v>0.01</v>
      </c>
      <c r="C105" s="3">
        <f t="shared" ref="C105:BI105" si="65">C100/C101</f>
        <v>9.1000000000000053E-2</v>
      </c>
      <c r="D105" s="3">
        <f t="shared" si="65"/>
        <v>0.16537272727272859</v>
      </c>
      <c r="E105" s="3">
        <f t="shared" si="65"/>
        <v>0.23366041322314174</v>
      </c>
      <c r="F105" s="3">
        <f t="shared" si="65"/>
        <v>0.29636092486852023</v>
      </c>
      <c r="G105" s="3">
        <f t="shared" si="65"/>
        <v>0.35393139465200413</v>
      </c>
      <c r="H105" s="3">
        <f t="shared" si="65"/>
        <v>0.4067915532713865</v>
      </c>
      <c r="I105" s="3">
        <f t="shared" si="65"/>
        <v>0.45532678982190844</v>
      </c>
      <c r="J105" s="15">
        <f t="shared" si="65"/>
        <v>0.49989096156375329</v>
      </c>
      <c r="K105" s="3">
        <f t="shared" si="65"/>
        <v>0.54080897379944626</v>
      </c>
      <c r="L105" s="3">
        <f t="shared" si="65"/>
        <v>0.57837914867039897</v>
      </c>
      <c r="M105" s="3">
        <f t="shared" si="65"/>
        <v>0.61287540014282194</v>
      </c>
      <c r="N105" s="3">
        <f t="shared" si="65"/>
        <v>0.64454923104022765</v>
      </c>
      <c r="O105" s="3">
        <f t="shared" si="65"/>
        <v>0.67363156668238999</v>
      </c>
      <c r="P105" s="3">
        <f t="shared" si="65"/>
        <v>0.70033443849928567</v>
      </c>
      <c r="Q105" s="3">
        <f t="shared" si="65"/>
        <v>0.72485252989479954</v>
      </c>
      <c r="R105" s="3">
        <f t="shared" si="65"/>
        <v>0.74736459563067881</v>
      </c>
      <c r="S105" s="3">
        <f t="shared" si="65"/>
        <v>0.76803476507907809</v>
      </c>
      <c r="T105" s="3">
        <f t="shared" si="65"/>
        <v>0.78701373884533499</v>
      </c>
      <c r="U105" s="3">
        <f t="shared" si="65"/>
        <v>0.80443988748526274</v>
      </c>
      <c r="V105" s="3">
        <f t="shared" si="65"/>
        <v>0.82044026032737782</v>
      </c>
      <c r="W105" s="3">
        <f t="shared" si="65"/>
        <v>0.83513151175513789</v>
      </c>
      <c r="X105" s="3">
        <f t="shared" si="65"/>
        <v>0.84862075170244433</v>
      </c>
      <c r="Y105" s="3">
        <f t="shared" si="65"/>
        <v>0.86100632656315346</v>
      </c>
      <c r="Z105" s="3">
        <f t="shared" si="65"/>
        <v>0.87237853620798678</v>
      </c>
      <c r="AA105" s="3">
        <f t="shared" si="65"/>
        <v>0.88282029233642401</v>
      </c>
      <c r="AB105" s="3">
        <f t="shared" si="65"/>
        <v>0.89240772296344395</v>
      </c>
      <c r="AC105" s="3">
        <f t="shared" si="65"/>
        <v>0.90121072744825292</v>
      </c>
      <c r="AD105" s="3">
        <f t="shared" si="65"/>
        <v>0.9092934861115779</v>
      </c>
      <c r="AE105" s="3">
        <f t="shared" si="65"/>
        <v>0.91671492815699407</v>
      </c>
      <c r="AF105" s="3">
        <f t="shared" si="65"/>
        <v>0.92352916130778562</v>
      </c>
      <c r="AG105" s="3">
        <f t="shared" si="65"/>
        <v>0.92978586629169402</v>
      </c>
      <c r="AH105" s="3">
        <f t="shared" si="65"/>
        <v>0.93553065904964627</v>
      </c>
      <c r="AI105" s="3">
        <f t="shared" si="65"/>
        <v>0.94080542330922079</v>
      </c>
      <c r="AJ105" s="3">
        <f t="shared" si="65"/>
        <v>0.94564861594755711</v>
      </c>
      <c r="AK105" s="3">
        <f t="shared" si="65"/>
        <v>0.95009554737002988</v>
      </c>
      <c r="AL105" s="3">
        <f t="shared" si="65"/>
        <v>0.95417863894884558</v>
      </c>
      <c r="AM105" s="3">
        <f t="shared" si="65"/>
        <v>0.95792765939848545</v>
      </c>
      <c r="AN105" s="3">
        <f t="shared" si="65"/>
        <v>0.96136994181133661</v>
      </c>
      <c r="AO105" s="3">
        <f t="shared" si="65"/>
        <v>0.96453058293586369</v>
      </c>
      <c r="AP105" s="3">
        <f t="shared" si="65"/>
        <v>0.96743262615020198</v>
      </c>
      <c r="AQ105" s="3">
        <f t="shared" si="65"/>
        <v>0.97009722946518562</v>
      </c>
      <c r="AR105" s="3">
        <f t="shared" si="65"/>
        <v>0.97254381978167037</v>
      </c>
      <c r="AS105" s="3">
        <f t="shared" si="65"/>
        <v>0.97479023452680646</v>
      </c>
      <c r="AT105" s="3">
        <f t="shared" si="65"/>
        <v>0.97685285170188596</v>
      </c>
      <c r="AU105" s="3">
        <f t="shared" si="65"/>
        <v>0.97874670928991336</v>
      </c>
      <c r="AV105" s="3">
        <f t="shared" si="65"/>
        <v>0.98048561489346597</v>
      </c>
      <c r="AW105" s="3">
        <f t="shared" si="65"/>
        <v>0.98208224640218245</v>
      </c>
      <c r="AX105" s="3">
        <f t="shared" si="65"/>
        <v>0.98354824442382205</v>
      </c>
      <c r="AY105" s="3">
        <f t="shared" si="65"/>
        <v>0.98489429715278209</v>
      </c>
      <c r="AZ105" s="3">
        <f t="shared" si="65"/>
        <v>0.98613021829482717</v>
      </c>
      <c r="BA105" s="3">
        <f t="shared" si="65"/>
        <v>0.98726501861615945</v>
      </c>
      <c r="BB105" s="3">
        <f t="shared" si="65"/>
        <v>0.98830697163847359</v>
      </c>
      <c r="BC105" s="3">
        <f t="shared" si="65"/>
        <v>0.98926367395896231</v>
      </c>
      <c r="BD105" s="3">
        <f t="shared" si="65"/>
        <v>0.99014210063504704</v>
      </c>
      <c r="BE105" s="3">
        <f t="shared" si="65"/>
        <v>0.99094865603763427</v>
      </c>
      <c r="BF105" s="3">
        <f t="shared" si="65"/>
        <v>0.99168922054364594</v>
      </c>
      <c r="BG105" s="3">
        <f t="shared" si="65"/>
        <v>0.99236919340825669</v>
      </c>
      <c r="BH105" s="3">
        <f t="shared" si="65"/>
        <v>0.99299353212939934</v>
      </c>
      <c r="BI105" s="3">
        <f t="shared" si="65"/>
        <v>0.99356678859153946</v>
      </c>
      <c r="BJ105" s="3">
        <f>BJ100/BJ101</f>
        <v>0.99409314225223167</v>
      </c>
      <c r="BK105" s="3">
        <f t="shared" ref="BK105:BT105" si="66">BK100/BK101</f>
        <v>0.99457643061341272</v>
      </c>
      <c r="BL105" s="3">
        <f t="shared" si="66"/>
        <v>0.99502017719958791</v>
      </c>
      <c r="BM105" s="3">
        <f t="shared" si="66"/>
        <v>0.99542761724689433</v>
      </c>
      <c r="BN105" s="3">
        <f t="shared" si="66"/>
        <v>0.9958017212903304</v>
      </c>
      <c r="BO105" s="3">
        <f t="shared" si="66"/>
        <v>0.99614521682112145</v>
      </c>
      <c r="BP105" s="3">
        <f t="shared" si="66"/>
        <v>0.99646060817212068</v>
      </c>
      <c r="BQ105" s="3">
        <f t="shared" si="66"/>
        <v>0.99675019477621984</v>
      </c>
      <c r="BR105" s="3">
        <f t="shared" si="66"/>
        <v>0.9970160879308928</v>
      </c>
      <c r="BS105" s="3">
        <f t="shared" si="66"/>
        <v>0.99726022619109256</v>
      </c>
      <c r="BT105" s="3">
        <f t="shared" si="66"/>
        <v>0.99748438950273044</v>
      </c>
    </row>
  </sheetData>
  <mergeCells count="1">
    <mergeCell ref="A1:A27"/>
  </mergeCells>
  <phoneticPr fontId="7"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4</vt:i4>
      </vt:variant>
      <vt:variant>
        <vt:lpstr>Benannte Bereiche</vt:lpstr>
      </vt:variant>
      <vt:variant>
        <vt:i4>1</vt:i4>
      </vt:variant>
    </vt:vector>
  </HeadingPairs>
  <TitlesOfParts>
    <vt:vector size="18" baseType="lpstr">
      <vt:lpstr>Tabelle0</vt:lpstr>
      <vt:lpstr>Tabelle1</vt:lpstr>
      <vt:lpstr>Tabelle1a</vt:lpstr>
      <vt:lpstr>Tabelle1b</vt:lpstr>
      <vt:lpstr>Tabelle2</vt:lpstr>
      <vt:lpstr>Tabelle3</vt:lpstr>
      <vt:lpstr>Tabelle3a</vt:lpstr>
      <vt:lpstr>Tabelle4</vt:lpstr>
      <vt:lpstr>Tabelle5</vt:lpstr>
      <vt:lpstr>Tabelle6</vt:lpstr>
      <vt:lpstr>Tabelle7</vt:lpstr>
      <vt:lpstr>Tabelle8</vt:lpstr>
      <vt:lpstr>Zusammenfassung</vt:lpstr>
      <vt:lpstr>Diagramm0</vt:lpstr>
      <vt:lpstr>Diagramm0a</vt:lpstr>
      <vt:lpstr>Diagramm1a</vt:lpstr>
      <vt:lpstr>Diagramm2</vt:lpstr>
      <vt:lpstr>Zusammenfassung!Druckbereich</vt:lpstr>
    </vt:vector>
  </TitlesOfParts>
  <Manager>KIWIFO</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Harald Wozniewski</dc:creator>
  <cp:lastModifiedBy>Harald Wozniewski</cp:lastModifiedBy>
  <cp:lastPrinted>2018-06-29T14:18:51Z</cp:lastPrinted>
  <dcterms:created xsi:type="dcterms:W3CDTF">2008-06-19T08:32:50Z</dcterms:created>
  <dcterms:modified xsi:type="dcterms:W3CDTF">2024-02-13T15:30:34Z</dcterms:modified>
</cp:coreProperties>
</file>